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ROZPOČET" sheetId="1" r:id="rId1"/>
  </sheets>
  <definedNames>
    <definedName name="__xlnm.Print_Area_1">'ROZPOČET'!$A$1:$H$96</definedName>
    <definedName name="Excel_BuiltIn_Print_Area_1_1">'ROZPOČET'!$A$1:$H$96</definedName>
    <definedName name="Excel_BuiltIn_Print_Area_1_1_1">'ROZPOČET'!$A$1:$H$97</definedName>
    <definedName name="Excel_BuiltIn_Print_Area_1_1_1_1">'ROZPOČET'!$A$15:$H$97</definedName>
    <definedName name="Excel_BuiltIn_Print_Area_2">"#REF!"</definedName>
    <definedName name="Excel_BuiltIn_Print_Area_2_1">"#REF!"</definedName>
    <definedName name="_xlnm.Print_Area" localSheetId="0">'ROZPOČET'!$A$1:$H$99</definedName>
  </definedNames>
  <calcPr fullCalcOnLoad="1"/>
</workbook>
</file>

<file path=xl/sharedStrings.xml><?xml version="1.0" encoding="utf-8"?>
<sst xmlns="http://schemas.openxmlformats.org/spreadsheetml/2006/main" count="230" uniqueCount="132">
  <si>
    <t>Náklady za rostlinný materiál</t>
  </si>
  <si>
    <t>latinský název</t>
  </si>
  <si>
    <t>český název</t>
  </si>
  <si>
    <t>výsadbová velikost</t>
  </si>
  <si>
    <t>počet kusů</t>
  </si>
  <si>
    <t>cena za kus</t>
  </si>
  <si>
    <t>cena celkem bez DPH</t>
  </si>
  <si>
    <t>počet</t>
  </si>
  <si>
    <t>celkem</t>
  </si>
  <si>
    <t xml:space="preserve">Stromy alejového typu s balem </t>
  </si>
  <si>
    <t>Stromy alejového typu s balem  - celkem</t>
  </si>
  <si>
    <t>Doprava rostlinného materiálu</t>
  </si>
  <si>
    <t>kpl</t>
  </si>
  <si>
    <t>Celkem za rostlinný materiál bez DPH</t>
  </si>
  <si>
    <t>levandule lékařská</t>
  </si>
  <si>
    <t>Náklady za práce - sadové úpravy - celkem bez DPH</t>
  </si>
  <si>
    <t>Odstranění štěrkové plochy a srovnání terénu</t>
  </si>
  <si>
    <t>R</t>
  </si>
  <si>
    <t>m2</t>
  </si>
  <si>
    <t>m3</t>
  </si>
  <si>
    <t>specifikace</t>
  </si>
  <si>
    <t>181 30-1101</t>
  </si>
  <si>
    <t>Rozprostření a urovnání ornice v rovině nebo  ve svahu sklonu do 1:5, do 500 m2, tl. vrstvy do 100 mm</t>
  </si>
  <si>
    <t>t</t>
  </si>
  <si>
    <t>998 23-1311</t>
  </si>
  <si>
    <t>Přesun hmot pro sadovnické a krajinářské účely - strojně dopravní vzdálenost do 5000 m</t>
  </si>
  <si>
    <t>Odstranění štěrkové plochy a srovnání terénu – CELKEM</t>
  </si>
  <si>
    <t>Výsadba alejového stromu s balem</t>
  </si>
  <si>
    <t>Vytyčení výsadeb stromů</t>
  </si>
  <si>
    <t>ks</t>
  </si>
  <si>
    <t>Hloubení jamek pro vysazování rostlin v zemině 1 až 4 s výměnou půdy na 50 % v rovině nebo na svahu do 1:5, objemu přes 0,40 m3 do 1,00 m3</t>
  </si>
  <si>
    <t>Výsadba dřeviny s balem do předem vyhloubené jamky se zalitím v rovině nebo ve svahu 1:5 při průměru balu přes 400 do 500 mm</t>
  </si>
  <si>
    <t>185 85-1121</t>
  </si>
  <si>
    <t>Dovoz vody pro zálivku rostlin na vzdálenost do 1000 m</t>
  </si>
  <si>
    <t>185 80-2114</t>
  </si>
  <si>
    <t>* Hnojení půdy nebo trávníku v rovině nebo ve svahu 1:5 umělým hnojivem s rozdělením k jednotlivým rostlinám</t>
  </si>
  <si>
    <t>Hnojení tabletovým hnojivem s obsahem ureaformu hořčíku a stopových prvků  vč. Dodávky (5 ks tablet / strom), vč. ceny dopravy materiálu</t>
  </si>
  <si>
    <t>** Hnojení půdy nebo trávníku v rovině nebo ve svahu 1:5 umělým hnojivem s rozdělením k jednotlivým rostlinám</t>
  </si>
  <si>
    <t>Absorbční prostředek - práškový koncentrát  v dávce 100 g ke každému stromu</t>
  </si>
  <si>
    <t>kg</t>
  </si>
  <si>
    <t>Ochrana kmene před korní spálou zátěrem bílé barvy, vč. Podkladních vrstev</t>
  </si>
  <si>
    <t xml:space="preserve">ks </t>
  </si>
  <si>
    <t>Dodávka zátěru na kmen, podkladní a bílé barvy, vč. ceny dopravy materiálu ( např. základový nátěr LX 60 + ARBO-FLEX )</t>
  </si>
  <si>
    <t>184 81-3121</t>
  </si>
  <si>
    <t>Ochrana dřevin před okusem zvěří mechanicky v rovině nebo ve svahu do 1:5, pletivem, výšky do 2 m</t>
  </si>
  <si>
    <t>Dodávka plastové chráničky proti okusu výšky 120 cm</t>
  </si>
  <si>
    <t>184 21-5412</t>
  </si>
  <si>
    <t>Zhotovení závlahové mísy u soliterních dřevin v rovině nebo na svahu do 1:5, o průměru mísy přes 0,5 do 1 m</t>
  </si>
  <si>
    <t>Dodávka mulčovací kůry tl. vrstvy 0,1 m, vč. dopravy</t>
  </si>
  <si>
    <t>Povýsadbový řez vysazených stromů vč. Likvidace odpadu</t>
  </si>
  <si>
    <t>184 80-1121</t>
  </si>
  <si>
    <t>Ošetření vysazených dřevin solitérních v rovině nebo na svahu do 1:5</t>
  </si>
  <si>
    <t xml:space="preserve">Výsadba alej. stromu s balem do jamek s 50% výměnou půdy vč. náhradního substrátu – celkem </t>
  </si>
  <si>
    <t>181 11-1111</t>
  </si>
  <si>
    <t>Plošná úprava terénu v zemině tř. 1 až 4 s urovnáním povrchu bez doplnění ornice souvislé plochy do 500 m2 při nerovnostech terénu přes +/- 50 do +/- 100 mm v rovině nebo ve svahu do 1:5</t>
  </si>
  <si>
    <t>183 40-3114</t>
  </si>
  <si>
    <t>Obdělání půdy kultivátorováním, v rovině nebo na svahu do 1:5</t>
  </si>
  <si>
    <t>183 40-3153</t>
  </si>
  <si>
    <t xml:space="preserve">Obdělávání půdy hrabáním v rovině  nebo na svahu do 1:5 </t>
  </si>
  <si>
    <t>181 41 - 1121</t>
  </si>
  <si>
    <t>Založení trávníku na půdě předem připravené plochy do 1000 m2 výsevem včetně utažení lučního v rovině nebo na svahu do 1:5</t>
  </si>
  <si>
    <t>185 80-3111</t>
  </si>
  <si>
    <t xml:space="preserve">Ošetření trávníku jednorázově v rovině nebo na svahu do 1:5 (odplevelovací seč na vysoko s odstraněním posečené hmoty) </t>
  </si>
  <si>
    <t>111 15-1131</t>
  </si>
  <si>
    <t>Pokosení trávníku při souvislé ploše do 1 000 m2 lučního v rovině nebo svahu do 1:5</t>
  </si>
  <si>
    <t>Uložení biologického materiálu na skládku a skládkovné</t>
  </si>
  <si>
    <t>pozn.: u každé dřeviny bude individuálně posouzen rozsah navrhovaného zásahu</t>
  </si>
  <si>
    <t>* Hnojení půdy pro rozpustné hnojivo s obsahem ureaformu hořčíku a stopových prvků</t>
  </si>
  <si>
    <t>** Hnojení půdy pro absorpční prostředek</t>
  </si>
  <si>
    <t>*** Aplikace přípravku pro zpevnění půdy</t>
  </si>
  <si>
    <t>R E K A P I T U L A C E</t>
  </si>
  <si>
    <t>bez DPH</t>
  </si>
  <si>
    <t>s DPH</t>
  </si>
  <si>
    <t>Rostlinný materiál</t>
  </si>
  <si>
    <t>Náklady za práce - sadové úpravy</t>
  </si>
  <si>
    <t xml:space="preserve">Celková cena </t>
  </si>
  <si>
    <t>8 - 10</t>
  </si>
  <si>
    <t>Výsadba živého plotu</t>
  </si>
  <si>
    <t>Vytyčení rozmístění rostlin na záhony</t>
  </si>
  <si>
    <t>Hnojení půdy nebo trávníku v rovině nebo ve svahu 1:5 umělým hnojivem s rozdělením k jednotlivým rostlinám</t>
  </si>
  <si>
    <t>Tabletové hnojivo s obsahem ureaformu hořčíku a stopových prvků  vč. Dodávky (1 ks tablet / keř), vč. ceny dopravy materiálu</t>
  </si>
  <si>
    <t>Absorbční prostředek - práškový koncentrát  v dávce 10 g ke každé rostlině kontejnerovaného keře malého, vč. ceny dopravy materiálu</t>
  </si>
  <si>
    <t>184 91-1421</t>
  </si>
  <si>
    <t>Výsadba živého plotu - celkem</t>
  </si>
  <si>
    <t>Tvarovaný živý plot</t>
  </si>
  <si>
    <t>Tvarovaný živý plot - celkem</t>
  </si>
  <si>
    <t>Carpinus betulus</t>
  </si>
  <si>
    <t>habr obecný</t>
  </si>
  <si>
    <t>40 - 60</t>
  </si>
  <si>
    <t>Naložení výkopku a přesun hmmot v rámci staveniště</t>
  </si>
  <si>
    <t>Vytvoření a založení nových cest dle výkresu</t>
  </si>
  <si>
    <t>Dodávka mulčovací kůry vrstva mulče 0,05m, vč. ceny dopravy materiálu</t>
  </si>
  <si>
    <t>Mulčování vysazených rostlin mulčovací kůrou, tloušťky do 50 mm na rovině nebo svahu do 1:5</t>
  </si>
  <si>
    <t>Juglans regia</t>
  </si>
  <si>
    <t>ořešák královský</t>
  </si>
  <si>
    <t xml:space="preserve">Zemina tříděná, bonity I., tl. vrstvy 0,10 m (násobeno koeficientem slehnutí zeminy 1,2), vč. dopravy materiálu </t>
  </si>
  <si>
    <t>Dodání kůlů délky 2500 mm, průměru 60 mm (1 ks k jedné dřevině), vč. ceny dopravy materiálu</t>
  </si>
  <si>
    <t>Dodání úvazku (1 ks k jedné dřevině) , vč. ceny dopravy materiálu</t>
  </si>
  <si>
    <t>Vyšší keře</t>
  </si>
  <si>
    <t>Corylus avellana</t>
  </si>
  <si>
    <t>líska obecná</t>
  </si>
  <si>
    <t>60 - 80</t>
  </si>
  <si>
    <t>Vyšší keře - celkem</t>
  </si>
  <si>
    <t>183 10-1213</t>
  </si>
  <si>
    <t>Hloubení jamek pro vysazování rostlin v zemině 1 až 4 s výměnou půdy na 50 % v rovině nebo na svahu do 1:5, objemu přes 0,02 m3 do 0,05 m3</t>
  </si>
  <si>
    <t>184 10-2112</t>
  </si>
  <si>
    <t xml:space="preserve">Výsadba dřeviny s balem do předem vyhloubené jamky se zalitím v rovině nebo na svahu do 1:5, při průměru balu přes 200 do 300 mm </t>
  </si>
  <si>
    <t>Mulčování vysazených rostlin mulčovací kůrou, tloušťky do 100 mm na rovině nebo svahu do 1:5</t>
  </si>
  <si>
    <t>Dodávka mulčovací kůry tl. vrstvy 0,1 m, vč. ceny dopravy materiálu</t>
  </si>
  <si>
    <t>184 80-1131</t>
  </si>
  <si>
    <t>Ošetření vysazených dřevin ve skupinách v rovině nebo na svahu do 1:5</t>
  </si>
  <si>
    <t>Výsadba kontejnerového keře – celkem</t>
  </si>
  <si>
    <t xml:space="preserve">Výsadba kontejnerového keře </t>
  </si>
  <si>
    <t>Pěstební substrát 0,015 m3 / 1 ks, včetně ceny dopravy materiálu</t>
  </si>
  <si>
    <t xml:space="preserve">Hloubení rýhy pro vysazování rostlin v zemině 1 až 4 s výměnou půdy na 50 % v rovině </t>
  </si>
  <si>
    <t>Výsadba keře bez balu do předem vyhloubené rýhy se zalitím v rovině nebo na svahu do 1:5 výšky do 1m v terénu</t>
  </si>
  <si>
    <t xml:space="preserve">Založení bylinné louky zahradnickým způsobem včetně ceny osiva a první seče </t>
  </si>
  <si>
    <t xml:space="preserve">Založení bylinnélouky zahradnickým způsobem včetně ceny osiva – celkem </t>
  </si>
  <si>
    <t>Pěstební substrát 0,2 m3 / 1 ks, včetně ceny dopravy materiálu</t>
  </si>
  <si>
    <t>Ukotvení dřeviny jedním kůlem, délky přes 1 do 2 m průměru do 100 mm</t>
  </si>
  <si>
    <t>Výkop lože pro komunikaci do hloubky 50 mm</t>
  </si>
  <si>
    <t xml:space="preserve">Travní osivo (směs na slunce) při výsevku 10 g / 1 m2 </t>
  </si>
  <si>
    <t>Regenerace stávající trávníkové plochy</t>
  </si>
  <si>
    <t>111 15-1221</t>
  </si>
  <si>
    <t xml:space="preserve">Pokosení trávníku parkového do 10000 m2 v rovině nebo na svahu do 1:5 </t>
  </si>
  <si>
    <t>Provzdušnění travnatých ploch do hl. 100 mm přes 1000 m2 v rovině nebo na svahu do 1:5 (1x / rok)</t>
  </si>
  <si>
    <t>185 80-2113</t>
  </si>
  <si>
    <t>Hnojení půdy nebo trávníku v rovině nebo ve svahu 1:5 umělým hnojivem na široko  (2x / rok)</t>
  </si>
  <si>
    <t>Trávníkové hnojivo (25 g/m2) (cena balení 10 kg za 300 Kč), vč. ceny dopravy materiálu (2x / rok)</t>
  </si>
  <si>
    <t>bm</t>
  </si>
  <si>
    <t>Regenerace stávající trávníkové plochy- celkem</t>
  </si>
  <si>
    <t>Výkaz výměr K AKCI: Výsadba zeleně v Hrnčířích na pozemku p.č.1149 k.ú. Šeberov - I. Etapa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</si>
</sst>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 Kč&quot;"/>
    <numFmt numFmtId="166" formatCode="0.0"/>
    <numFmt numFmtId="167" formatCode="0\ %"/>
    <numFmt numFmtId="168" formatCode="0.0000"/>
    <numFmt numFmtId="169" formatCode="0.000"/>
    <numFmt numFmtId="170" formatCode="#,##0\ [$Kč-405];[Red]\-#,##0\ [$Kč-405]"/>
    <numFmt numFmtId="171" formatCode="#,##0.00\ &quot;Kč&quot;"/>
  </numFmts>
  <fonts count="54">
    <font>
      <sz val="10"/>
      <name val="Arial"/>
      <family val="2"/>
    </font>
    <font>
      <sz val="11"/>
      <color indexed="55"/>
      <name val="Calibri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b/>
      <sz val="11"/>
      <color indexed="23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b/>
      <sz val="11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164" fontId="2" fillId="0" borderId="0" xfId="56" applyNumberFormat="1" applyFont="1" applyAlignment="1">
      <alignment horizontal="center" vertical="center"/>
      <protection/>
    </xf>
    <xf numFmtId="165" fontId="2" fillId="0" borderId="0" xfId="56" applyNumberFormat="1" applyFont="1" applyAlignment="1">
      <alignment vertical="center"/>
      <protection/>
    </xf>
    <xf numFmtId="0" fontId="2" fillId="0" borderId="0" xfId="56" applyFont="1">
      <alignment/>
      <protection/>
    </xf>
    <xf numFmtId="0" fontId="2" fillId="33" borderId="0" xfId="56" applyFont="1" applyFill="1" applyAlignment="1">
      <alignment vertical="center"/>
      <protection/>
    </xf>
    <xf numFmtId="0" fontId="2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2" fillId="34" borderId="0" xfId="56" applyFont="1" applyFill="1" applyAlignment="1">
      <alignment vertical="center"/>
      <protection/>
    </xf>
    <xf numFmtId="0" fontId="2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2" fillId="0" borderId="10" xfId="56" applyFont="1" applyBorder="1" applyAlignment="1">
      <alignment horizontal="center" vertical="center"/>
      <protection/>
    </xf>
    <xf numFmtId="1" fontId="45" fillId="0" borderId="10" xfId="56" applyNumberFormat="1" applyFont="1" applyBorder="1" applyAlignment="1">
      <alignment horizontal="center" vertical="center" wrapText="1"/>
      <protection/>
    </xf>
    <xf numFmtId="165" fontId="45" fillId="0" borderId="10" xfId="56" applyNumberFormat="1" applyFont="1" applyBorder="1" applyAlignment="1">
      <alignment horizontal="center" vertical="center" wrapText="1"/>
      <protection/>
    </xf>
    <xf numFmtId="14" fontId="0" fillId="35" borderId="10" xfId="56" applyNumberFormat="1" applyFill="1" applyBorder="1" applyAlignment="1">
      <alignment horizontal="center" vertical="center"/>
      <protection/>
    </xf>
    <xf numFmtId="165" fontId="4" fillId="35" borderId="10" xfId="56" applyNumberFormat="1" applyFont="1" applyFill="1" applyBorder="1" applyAlignment="1">
      <alignment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0" fontId="46" fillId="36" borderId="10" xfId="56" applyFont="1" applyFill="1" applyBorder="1" applyAlignment="1">
      <alignment vertical="center"/>
      <protection/>
    </xf>
    <xf numFmtId="0" fontId="46" fillId="0" borderId="10" xfId="56" applyFont="1" applyBorder="1" applyAlignment="1">
      <alignment horizontal="center" vertical="center"/>
      <protection/>
    </xf>
    <xf numFmtId="0" fontId="47" fillId="34" borderId="10" xfId="56" applyFont="1" applyFill="1" applyBorder="1" applyAlignment="1">
      <alignment horizontal="center" vertical="center"/>
      <protection/>
    </xf>
    <xf numFmtId="164" fontId="0" fillId="0" borderId="10" xfId="56" applyNumberFormat="1" applyFont="1" applyBorder="1" applyAlignment="1">
      <alignment horizontal="right" vertical="center"/>
      <protection/>
    </xf>
    <xf numFmtId="165" fontId="0" fillId="0" borderId="10" xfId="56" applyNumberFormat="1" applyFont="1" applyBorder="1" applyAlignment="1">
      <alignment horizontal="right" vertical="center" wrapText="1"/>
      <protection/>
    </xf>
    <xf numFmtId="0" fontId="47" fillId="34" borderId="10" xfId="0" applyFont="1" applyFill="1" applyBorder="1" applyAlignment="1">
      <alignment horizontal="center" vertical="center"/>
    </xf>
    <xf numFmtId="2" fontId="47" fillId="0" borderId="10" xfId="5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66" fontId="0" fillId="0" borderId="10" xfId="56" applyNumberFormat="1" applyFont="1" applyBorder="1" applyAlignment="1">
      <alignment horizontal="center" vertical="center"/>
      <protection/>
    </xf>
    <xf numFmtId="165" fontId="0" fillId="0" borderId="10" xfId="56" applyNumberFormat="1" applyFont="1" applyBorder="1" applyAlignment="1">
      <alignment vertical="center"/>
      <protection/>
    </xf>
    <xf numFmtId="0" fontId="0" fillId="34" borderId="10" xfId="0" applyFont="1" applyFill="1" applyBorder="1" applyAlignment="1">
      <alignment horizontal="center" vertical="center"/>
    </xf>
    <xf numFmtId="165" fontId="0" fillId="34" borderId="10" xfId="56" applyNumberFormat="1" applyFont="1" applyFill="1" applyBorder="1" applyAlignment="1">
      <alignment vertical="center"/>
      <protection/>
    </xf>
    <xf numFmtId="0" fontId="47" fillId="0" borderId="10" xfId="56" applyFont="1" applyBorder="1" applyAlignment="1">
      <alignment horizontal="center" vertical="center"/>
      <protection/>
    </xf>
    <xf numFmtId="165" fontId="4" fillId="37" borderId="10" xfId="56" applyNumberFormat="1" applyFont="1" applyFill="1" applyBorder="1" applyAlignment="1">
      <alignment vertical="center"/>
      <protection/>
    </xf>
    <xf numFmtId="0" fontId="0" fillId="0" borderId="10" xfId="56" applyBorder="1" applyAlignment="1">
      <alignment horizontal="center" vertical="center"/>
      <protection/>
    </xf>
    <xf numFmtId="1" fontId="0" fillId="34" borderId="10" xfId="56" applyNumberFormat="1" applyFill="1" applyBorder="1" applyAlignment="1">
      <alignment horizontal="center" vertical="center"/>
      <protection/>
    </xf>
    <xf numFmtId="0" fontId="0" fillId="34" borderId="10" xfId="56" applyFill="1" applyBorder="1" applyAlignment="1">
      <alignment horizontal="center" vertical="center"/>
      <protection/>
    </xf>
    <xf numFmtId="165" fontId="0" fillId="0" borderId="10" xfId="56" applyNumberFormat="1" applyBorder="1" applyAlignment="1">
      <alignment vertical="center"/>
      <protection/>
    </xf>
    <xf numFmtId="0" fontId="2" fillId="38" borderId="0" xfId="56" applyFont="1" applyFill="1" applyAlignment="1">
      <alignment vertical="center"/>
      <protection/>
    </xf>
    <xf numFmtId="0" fontId="2" fillId="38" borderId="0" xfId="56" applyFont="1" applyFill="1">
      <alignment/>
      <protection/>
    </xf>
    <xf numFmtId="0" fontId="2" fillId="38" borderId="0" xfId="56" applyFont="1" applyFill="1">
      <alignment/>
      <protection/>
    </xf>
    <xf numFmtId="1" fontId="47" fillId="34" borderId="10" xfId="56" applyNumberFormat="1" applyFont="1" applyFill="1" applyBorder="1" applyAlignment="1">
      <alignment horizontal="center" vertical="center"/>
      <protection/>
    </xf>
    <xf numFmtId="165" fontId="0" fillId="34" borderId="10" xfId="56" applyNumberFormat="1" applyFill="1" applyBorder="1" applyAlignment="1">
      <alignment vertical="center"/>
      <protection/>
    </xf>
    <xf numFmtId="167" fontId="0" fillId="0" borderId="10" xfId="56" applyNumberFormat="1" applyBorder="1" applyAlignment="1">
      <alignment horizontal="center" vertical="center"/>
      <protection/>
    </xf>
    <xf numFmtId="1" fontId="0" fillId="0" borderId="10" xfId="56" applyNumberFormat="1" applyBorder="1" applyAlignment="1">
      <alignment horizontal="center" vertical="center"/>
      <protection/>
    </xf>
    <xf numFmtId="2" fontId="0" fillId="34" borderId="10" xfId="0" applyNumberFormat="1" applyFont="1" applyFill="1" applyBorder="1" applyAlignment="1">
      <alignment horizontal="center" vertical="center"/>
    </xf>
    <xf numFmtId="168" fontId="47" fillId="0" borderId="10" xfId="56" applyNumberFormat="1" applyFont="1" applyBorder="1" applyAlignment="1">
      <alignment horizontal="center" vertical="center"/>
      <protection/>
    </xf>
    <xf numFmtId="168" fontId="0" fillId="34" borderId="10" xfId="56" applyNumberFormat="1" applyFill="1" applyBorder="1" applyAlignment="1">
      <alignment horizontal="center" vertical="center"/>
      <protection/>
    </xf>
    <xf numFmtId="166" fontId="0" fillId="0" borderId="10" xfId="56" applyNumberFormat="1" applyBorder="1" applyAlignment="1">
      <alignment horizontal="center" vertical="center"/>
      <protection/>
    </xf>
    <xf numFmtId="0" fontId="46" fillId="0" borderId="0" xfId="56" applyFont="1" applyAlignment="1">
      <alignment vertical="center"/>
      <protection/>
    </xf>
    <xf numFmtId="0" fontId="46" fillId="0" borderId="0" xfId="56" applyFont="1">
      <alignment/>
      <protection/>
    </xf>
    <xf numFmtId="0" fontId="46" fillId="0" borderId="0" xfId="56" applyFont="1">
      <alignment/>
      <protection/>
    </xf>
    <xf numFmtId="166" fontId="47" fillId="0" borderId="10" xfId="56" applyNumberFormat="1" applyFont="1" applyBorder="1" applyAlignment="1">
      <alignment horizontal="center" vertical="center"/>
      <protection/>
    </xf>
    <xf numFmtId="165" fontId="47" fillId="0" borderId="10" xfId="56" applyNumberFormat="1" applyFont="1" applyBorder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>
      <alignment/>
      <protection/>
    </xf>
    <xf numFmtId="0" fontId="48" fillId="0" borderId="0" xfId="56" applyFont="1">
      <alignment/>
      <protection/>
    </xf>
    <xf numFmtId="2" fontId="0" fillId="0" borderId="10" xfId="56" applyNumberFormat="1" applyBorder="1" applyAlignment="1">
      <alignment horizontal="center" vertical="center"/>
      <protection/>
    </xf>
    <xf numFmtId="2" fontId="0" fillId="34" borderId="10" xfId="56" applyNumberFormat="1" applyFill="1" applyBorder="1" applyAlignment="1">
      <alignment horizontal="center" vertical="center"/>
      <protection/>
    </xf>
    <xf numFmtId="0" fontId="0" fillId="37" borderId="10" xfId="56" applyFill="1" applyBorder="1" applyAlignment="1">
      <alignment horizontal="center" vertical="center"/>
      <protection/>
    </xf>
    <xf numFmtId="0" fontId="4" fillId="37" borderId="10" xfId="56" applyFont="1" applyFill="1" applyBorder="1" applyAlignment="1">
      <alignment horizontal="center" vertical="center"/>
      <protection/>
    </xf>
    <xf numFmtId="164" fontId="0" fillId="37" borderId="10" xfId="56" applyNumberFormat="1" applyFill="1" applyBorder="1" applyAlignment="1">
      <alignment horizontal="center" vertical="center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169" fontId="47" fillId="0" borderId="10" xfId="56" applyNumberFormat="1" applyFont="1" applyBorder="1" applyAlignment="1">
      <alignment horizontal="center" vertical="center" wrapText="1"/>
      <protection/>
    </xf>
    <xf numFmtId="169" fontId="0" fillId="0" borderId="10" xfId="56" applyNumberFormat="1" applyBorder="1" applyAlignment="1">
      <alignment horizontal="center" vertical="center"/>
      <protection/>
    </xf>
    <xf numFmtId="166" fontId="0" fillId="0" borderId="10" xfId="56" applyNumberFormat="1" applyBorder="1" applyAlignment="1">
      <alignment horizontal="center" vertical="center" wrapText="1"/>
      <protection/>
    </xf>
    <xf numFmtId="166" fontId="0" fillId="34" borderId="10" xfId="56" applyNumberFormat="1" applyFill="1" applyBorder="1" applyAlignment="1">
      <alignment horizontal="center" vertical="center"/>
      <protection/>
    </xf>
    <xf numFmtId="0" fontId="49" fillId="36" borderId="10" xfId="56" applyFont="1" applyFill="1" applyBorder="1" applyAlignment="1">
      <alignment vertical="center"/>
      <protection/>
    </xf>
    <xf numFmtId="165" fontId="4" fillId="36" borderId="10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 vertical="center"/>
      <protection/>
    </xf>
    <xf numFmtId="0" fontId="5" fillId="0" borderId="0" xfId="56" applyFont="1">
      <alignment/>
      <protection/>
    </xf>
    <xf numFmtId="0" fontId="0" fillId="0" borderId="0" xfId="56" applyAlignment="1">
      <alignment vertical="center"/>
      <protection/>
    </xf>
    <xf numFmtId="0" fontId="50" fillId="0" borderId="10" xfId="56" applyFont="1" applyBorder="1" applyAlignment="1">
      <alignment horizontal="center" vertical="center"/>
      <protection/>
    </xf>
    <xf numFmtId="170" fontId="45" fillId="33" borderId="10" xfId="56" applyNumberFormat="1" applyFont="1" applyFill="1" applyBorder="1" applyAlignment="1">
      <alignment horizontal="center" vertical="center"/>
      <protection/>
    </xf>
    <xf numFmtId="170" fontId="45" fillId="36" borderId="10" xfId="56" applyNumberFormat="1" applyFont="1" applyFill="1" applyBorder="1" applyAlignment="1">
      <alignment horizontal="center" vertical="center"/>
      <protection/>
    </xf>
    <xf numFmtId="170" fontId="4" fillId="39" borderId="10" xfId="56" applyNumberFormat="1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5" fontId="6" fillId="0" borderId="0" xfId="56" applyNumberFormat="1" applyFont="1" applyAlignment="1">
      <alignment vertical="center"/>
      <protection/>
    </xf>
    <xf numFmtId="0" fontId="47" fillId="0" borderId="0" xfId="56" applyFont="1" applyAlignment="1">
      <alignment horizontal="left" vertical="center"/>
      <protection/>
    </xf>
    <xf numFmtId="0" fontId="49" fillId="0" borderId="0" xfId="56" applyFont="1" applyAlignment="1">
      <alignment horizontal="left" vertical="center"/>
      <protection/>
    </xf>
    <xf numFmtId="0" fontId="0" fillId="34" borderId="0" xfId="56" applyFont="1" applyFill="1" applyBorder="1" applyAlignment="1">
      <alignment vertical="center"/>
      <protection/>
    </xf>
    <xf numFmtId="0" fontId="0" fillId="34" borderId="0" xfId="56" applyFont="1" applyFill="1" applyBorder="1">
      <alignment/>
      <protection/>
    </xf>
    <xf numFmtId="0" fontId="0" fillId="34" borderId="11" xfId="56" applyFont="1" applyFill="1" applyBorder="1">
      <alignment/>
      <protection/>
    </xf>
    <xf numFmtId="0" fontId="0" fillId="34" borderId="10" xfId="56" applyFont="1" applyFill="1" applyBorder="1">
      <alignment/>
      <protection/>
    </xf>
    <xf numFmtId="0" fontId="0" fillId="0" borderId="10" xfId="36" applyFont="1" applyFill="1" applyBorder="1" applyAlignment="1">
      <alignment horizontal="center" vertical="center"/>
      <protection/>
    </xf>
    <xf numFmtId="9" fontId="0" fillId="0" borderId="10" xfId="36" applyNumberFormat="1" applyFont="1" applyFill="1" applyBorder="1" applyAlignment="1">
      <alignment horizontal="center" vertical="center"/>
      <protection/>
    </xf>
    <xf numFmtId="1" fontId="4" fillId="0" borderId="10" xfId="36" applyNumberFormat="1" applyFont="1" applyFill="1" applyBorder="1" applyAlignment="1">
      <alignment horizontal="center" vertical="center"/>
      <protection/>
    </xf>
    <xf numFmtId="164" fontId="0" fillId="0" borderId="10" xfId="36" applyNumberFormat="1" applyFont="1" applyFill="1" applyBorder="1" applyAlignment="1">
      <alignment horizontal="center" vertical="center"/>
      <protection/>
    </xf>
    <xf numFmtId="171" fontId="4" fillId="0" borderId="10" xfId="36" applyNumberFormat="1" applyFont="1" applyFill="1" applyBorder="1" applyAlignment="1">
      <alignment vertical="center"/>
      <protection/>
    </xf>
    <xf numFmtId="171" fontId="0" fillId="0" borderId="10" xfId="36" applyNumberFormat="1" applyFont="1" applyFill="1" applyBorder="1" applyAlignment="1">
      <alignment vertical="center"/>
      <protection/>
    </xf>
    <xf numFmtId="0" fontId="0" fillId="0" borderId="10" xfId="36" applyFont="1" applyFill="1" applyBorder="1" applyAlignment="1">
      <alignment horizontal="center" vertical="center"/>
      <protection/>
    </xf>
    <xf numFmtId="1" fontId="0" fillId="0" borderId="10" xfId="36" applyNumberFormat="1" applyFont="1" applyFill="1" applyBorder="1" applyAlignment="1">
      <alignment horizontal="center" vertical="center"/>
      <protection/>
    </xf>
    <xf numFmtId="168" fontId="0" fillId="0" borderId="10" xfId="36" applyNumberFormat="1" applyFont="1" applyFill="1" applyBorder="1" applyAlignment="1">
      <alignment horizontal="center" vertical="center"/>
      <protection/>
    </xf>
    <xf numFmtId="166" fontId="0" fillId="0" borderId="10" xfId="36" applyNumberFormat="1" applyFont="1" applyFill="1" applyBorder="1" applyAlignment="1">
      <alignment horizontal="center" vertical="center"/>
      <protection/>
    </xf>
    <xf numFmtId="2" fontId="0" fillId="0" borderId="10" xfId="36" applyNumberFormat="1" applyFont="1" applyFill="1" applyBorder="1" applyAlignment="1">
      <alignment horizontal="center" vertical="center"/>
      <protection/>
    </xf>
    <xf numFmtId="0" fontId="0" fillId="40" borderId="10" xfId="36" applyFont="1" applyFill="1" applyBorder="1" applyAlignment="1">
      <alignment horizontal="center" vertical="center"/>
      <protection/>
    </xf>
    <xf numFmtId="0" fontId="0" fillId="40" borderId="10" xfId="36" applyFont="1" applyFill="1" applyBorder="1" applyAlignment="1">
      <alignment horizontal="center" vertical="center" wrapText="1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6" fillId="0" borderId="10" xfId="56" applyNumberFormat="1" applyFont="1" applyBorder="1" applyAlignment="1">
      <alignment horizontal="center" vertical="center" wrapText="1"/>
      <protection/>
    </xf>
    <xf numFmtId="0" fontId="49" fillId="0" borderId="10" xfId="56" applyFont="1" applyBorder="1" applyAlignment="1">
      <alignment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" fontId="0" fillId="40" borderId="10" xfId="36" applyNumberFormat="1" applyFont="1" applyFill="1" applyBorder="1" applyAlignment="1">
      <alignment horizontal="center" vertical="center"/>
      <protection/>
    </xf>
    <xf numFmtId="166" fontId="0" fillId="40" borderId="10" xfId="36" applyNumberFormat="1" applyFont="1" applyFill="1" applyBorder="1" applyAlignment="1">
      <alignment horizontal="center" vertical="center"/>
      <protection/>
    </xf>
    <xf numFmtId="171" fontId="0" fillId="40" borderId="10" xfId="36" applyNumberFormat="1" applyFont="1" applyFill="1" applyBorder="1" applyAlignment="1">
      <alignment vertical="center"/>
      <protection/>
    </xf>
    <xf numFmtId="2" fontId="0" fillId="40" borderId="10" xfId="0" applyNumberFormat="1" applyFont="1" applyFill="1" applyBorder="1" applyAlignment="1">
      <alignment horizontal="center" vertical="center"/>
    </xf>
    <xf numFmtId="2" fontId="0" fillId="40" borderId="10" xfId="36" applyNumberFormat="1" applyFont="1" applyFill="1" applyBorder="1" applyAlignment="1">
      <alignment horizontal="center" vertical="center"/>
      <protection/>
    </xf>
    <xf numFmtId="9" fontId="0" fillId="41" borderId="10" xfId="36" applyNumberFormat="1" applyFont="1" applyFill="1" applyBorder="1" applyAlignment="1">
      <alignment horizontal="center" vertical="center"/>
      <protection/>
    </xf>
    <xf numFmtId="1" fontId="4" fillId="41" borderId="10" xfId="36" applyNumberFormat="1" applyFont="1" applyFill="1" applyBorder="1" applyAlignment="1">
      <alignment horizontal="center" vertical="center"/>
      <protection/>
    </xf>
    <xf numFmtId="164" fontId="0" fillId="41" borderId="10" xfId="36" applyNumberFormat="1" applyFont="1" applyFill="1" applyBorder="1" applyAlignment="1">
      <alignment horizontal="center" vertical="center"/>
      <protection/>
    </xf>
    <xf numFmtId="171" fontId="4" fillId="41" borderId="10" xfId="36" applyNumberFormat="1" applyFont="1" applyFill="1" applyBorder="1" applyAlignment="1">
      <alignment vertical="center"/>
      <protection/>
    </xf>
    <xf numFmtId="49" fontId="51" fillId="0" borderId="10" xfId="47" applyNumberFormat="1" applyFont="1" applyBorder="1">
      <alignment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51" fillId="0" borderId="10" xfId="47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40" borderId="10" xfId="36" applyFont="1" applyFill="1" applyBorder="1" applyAlignment="1">
      <alignment vertical="center"/>
      <protection/>
    </xf>
    <xf numFmtId="0" fontId="45" fillId="0" borderId="10" xfId="0" applyFont="1" applyBorder="1" applyAlignment="1">
      <alignment horizontal="left" vertical="center"/>
    </xf>
    <xf numFmtId="0" fontId="0" fillId="34" borderId="10" xfId="56" applyFont="1" applyFill="1" applyBorder="1" applyAlignment="1">
      <alignment horizontal="center" vertical="center"/>
      <protection/>
    </xf>
    <xf numFmtId="165" fontId="50" fillId="0" borderId="10" xfId="56" applyNumberFormat="1" applyFont="1" applyBorder="1" applyAlignment="1">
      <alignment horizontal="center" vertical="center"/>
      <protection/>
    </xf>
    <xf numFmtId="165" fontId="45" fillId="33" borderId="10" xfId="56" applyNumberFormat="1" applyFont="1" applyFill="1" applyBorder="1" applyAlignment="1">
      <alignment horizontal="center" vertical="center"/>
      <protection/>
    </xf>
    <xf numFmtId="165" fontId="45" fillId="36" borderId="10" xfId="56" applyNumberFormat="1" applyFont="1" applyFill="1" applyBorder="1" applyAlignment="1">
      <alignment horizontal="center" vertical="center"/>
      <protection/>
    </xf>
    <xf numFmtId="165" fontId="4" fillId="39" borderId="10" xfId="56" applyNumberFormat="1" applyFont="1" applyFill="1" applyBorder="1" applyAlignment="1">
      <alignment horizontal="center" vertical="center"/>
      <protection/>
    </xf>
    <xf numFmtId="0" fontId="0" fillId="0" borderId="0" xfId="56" applyBorder="1" applyAlignment="1">
      <alignment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4" fillId="0" borderId="0" xfId="56" applyFont="1" applyBorder="1" applyAlignment="1">
      <alignment vertical="center"/>
      <protection/>
    </xf>
    <xf numFmtId="0" fontId="52" fillId="0" borderId="0" xfId="56" applyFont="1" applyBorder="1" applyAlignment="1">
      <alignment horizontal="center" vertical="center"/>
      <protection/>
    </xf>
    <xf numFmtId="164" fontId="52" fillId="0" borderId="0" xfId="56" applyNumberFormat="1" applyFont="1" applyBorder="1" applyAlignment="1">
      <alignment horizontal="center" vertical="center"/>
      <protection/>
    </xf>
    <xf numFmtId="165" fontId="53" fillId="0" borderId="0" xfId="56" applyNumberFormat="1" applyFont="1" applyBorder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0" fontId="0" fillId="0" borderId="0" xfId="56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164" fontId="2" fillId="0" borderId="0" xfId="56" applyNumberFormat="1" applyFont="1" applyBorder="1" applyAlignment="1">
      <alignment horizontal="center" vertical="center"/>
      <protection/>
    </xf>
    <xf numFmtId="165" fontId="5" fillId="0" borderId="0" xfId="56" applyNumberFormat="1" applyFont="1" applyBorder="1" applyAlignment="1">
      <alignment vertical="center"/>
      <protection/>
    </xf>
    <xf numFmtId="0" fontId="0" fillId="40" borderId="10" xfId="36" applyFont="1" applyFill="1" applyBorder="1" applyAlignment="1">
      <alignment vertical="center"/>
      <protection/>
    </xf>
    <xf numFmtId="0" fontId="0" fillId="40" borderId="10" xfId="36" applyFont="1" applyFill="1" applyBorder="1" applyAlignment="1">
      <alignment horizontal="left" vertical="center"/>
      <protection/>
    </xf>
    <xf numFmtId="0" fontId="4" fillId="41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vertical="center"/>
      <protection/>
    </xf>
    <xf numFmtId="0" fontId="0" fillId="40" borderId="10" xfId="0" applyFont="1" applyFill="1" applyBorder="1" applyAlignment="1">
      <alignment horizontal="left" vertical="center"/>
    </xf>
    <xf numFmtId="0" fontId="0" fillId="40" borderId="10" xfId="36" applyFont="1" applyFill="1" applyBorder="1" applyAlignment="1">
      <alignment vertical="center" wrapText="1"/>
      <protection/>
    </xf>
    <xf numFmtId="4" fontId="0" fillId="40" borderId="10" xfId="0" applyNumberFormat="1" applyFont="1" applyFill="1" applyBorder="1" applyAlignment="1">
      <alignment vertical="center"/>
    </xf>
    <xf numFmtId="4" fontId="0" fillId="40" borderId="10" xfId="0" applyNumberFormat="1" applyFont="1" applyFill="1" applyBorder="1" applyAlignment="1">
      <alignment vertical="center"/>
    </xf>
    <xf numFmtId="0" fontId="4" fillId="39" borderId="10" xfId="56" applyFont="1" applyFill="1" applyBorder="1" applyAlignment="1">
      <alignment vertical="center"/>
      <protection/>
    </xf>
    <xf numFmtId="0" fontId="53" fillId="0" borderId="0" xfId="56" applyFont="1" applyAlignment="1">
      <alignment horizontal="left" vertical="center"/>
      <protection/>
    </xf>
    <xf numFmtId="0" fontId="4" fillId="37" borderId="10" xfId="56" applyFont="1" applyFill="1" applyBorder="1" applyAlignment="1">
      <alignment vertical="center" wrapText="1"/>
      <protection/>
    </xf>
    <xf numFmtId="0" fontId="49" fillId="36" borderId="10" xfId="56" applyFont="1" applyFill="1" applyBorder="1" applyAlignment="1">
      <alignment horizontal="left" vertical="center"/>
      <protection/>
    </xf>
    <xf numFmtId="0" fontId="50" fillId="0" borderId="12" xfId="56" applyFont="1" applyBorder="1" applyAlignment="1">
      <alignment horizontal="center" vertical="center"/>
      <protection/>
    </xf>
    <xf numFmtId="0" fontId="50" fillId="0" borderId="10" xfId="56" applyFont="1" applyBorder="1" applyAlignment="1">
      <alignment horizontal="center" vertical="center"/>
      <protection/>
    </xf>
    <xf numFmtId="0" fontId="47" fillId="33" borderId="10" xfId="56" applyFont="1" applyFill="1" applyBorder="1" applyAlignment="1">
      <alignment vertical="center"/>
      <protection/>
    </xf>
    <xf numFmtId="0" fontId="0" fillId="0" borderId="10" xfId="56" applyBorder="1" applyAlignment="1">
      <alignment horizontal="left" vertical="center" wrapText="1"/>
      <protection/>
    </xf>
    <xf numFmtId="0" fontId="0" fillId="34" borderId="10" xfId="56" applyFill="1" applyBorder="1" applyAlignment="1">
      <alignment horizontal="left" vertical="center"/>
      <protection/>
    </xf>
    <xf numFmtId="0" fontId="47" fillId="36" borderId="10" xfId="56" applyFont="1" applyFill="1" applyBorder="1" applyAlignment="1">
      <alignment vertical="center"/>
      <protection/>
    </xf>
    <xf numFmtId="0" fontId="0" fillId="0" borderId="10" xfId="56" applyBorder="1" applyAlignment="1">
      <alignment horizontal="left" vertical="center"/>
      <protection/>
    </xf>
    <xf numFmtId="0" fontId="0" fillId="0" borderId="10" xfId="56" applyBorder="1" applyAlignment="1">
      <alignment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0" fillId="0" borderId="10" xfId="56" applyBorder="1" applyAlignment="1">
      <alignment vertical="center"/>
      <protection/>
    </xf>
    <xf numFmtId="0" fontId="4" fillId="37" borderId="10" xfId="56" applyFont="1" applyFill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0" fillId="0" borderId="10" xfId="36" applyFont="1" applyFill="1" applyBorder="1" applyAlignment="1">
      <alignment vertical="center" wrapText="1"/>
      <protection/>
    </xf>
    <xf numFmtId="0" fontId="0" fillId="0" borderId="10" xfId="36" applyFont="1" applyFill="1" applyBorder="1" applyAlignment="1">
      <alignment vertical="center" wrapText="1"/>
      <protection/>
    </xf>
    <xf numFmtId="0" fontId="0" fillId="0" borderId="10" xfId="36" applyFont="1" applyFill="1" applyBorder="1" applyAlignment="1">
      <alignment horizontal="left" vertical="center"/>
      <protection/>
    </xf>
    <xf numFmtId="0" fontId="0" fillId="0" borderId="10" xfId="36" applyFont="1" applyFill="1" applyBorder="1" applyAlignment="1">
      <alignment horizontal="left" vertical="center"/>
      <protection/>
    </xf>
    <xf numFmtId="0" fontId="0" fillId="0" borderId="10" xfId="36" applyFont="1" applyFill="1" applyBorder="1" applyAlignment="1">
      <alignment horizontal="left" vertical="center" wrapText="1"/>
      <protection/>
    </xf>
    <xf numFmtId="0" fontId="0" fillId="0" borderId="10" xfId="36" applyFont="1" applyFill="1" applyBorder="1" applyAlignment="1">
      <alignment vertical="center"/>
      <protection/>
    </xf>
    <xf numFmtId="0" fontId="0" fillId="0" borderId="10" xfId="36" applyFont="1" applyFill="1" applyBorder="1" applyAlignment="1">
      <alignment vertical="center"/>
      <protection/>
    </xf>
    <xf numFmtId="0" fontId="47" fillId="0" borderId="10" xfId="56" applyFont="1" applyBorder="1" applyAlignment="1">
      <alignment vertical="center"/>
      <protection/>
    </xf>
    <xf numFmtId="0" fontId="47" fillId="0" borderId="10" xfId="56" applyFont="1" applyBorder="1" applyAlignment="1">
      <alignment horizontal="left" vertical="center"/>
      <protection/>
    </xf>
    <xf numFmtId="0" fontId="0" fillId="34" borderId="10" xfId="56" applyFont="1" applyFill="1" applyBorder="1" applyAlignment="1">
      <alignment vertical="center" wrapText="1"/>
      <protection/>
    </xf>
    <xf numFmtId="0" fontId="0" fillId="34" borderId="10" xfId="56" applyFill="1" applyBorder="1" applyAlignment="1">
      <alignment vertical="center" wrapText="1"/>
      <protection/>
    </xf>
    <xf numFmtId="0" fontId="47" fillId="0" borderId="10" xfId="56" applyFont="1" applyBorder="1" applyAlignment="1">
      <alignment vertical="center" wrapText="1"/>
      <protection/>
    </xf>
    <xf numFmtId="4" fontId="0" fillId="34" borderId="10" xfId="0" applyNumberFormat="1" applyFont="1" applyFill="1" applyBorder="1" applyAlignment="1">
      <alignment vertical="center"/>
    </xf>
    <xf numFmtId="0" fontId="45" fillId="0" borderId="10" xfId="56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/>
    </xf>
    <xf numFmtId="0" fontId="4" fillId="35" borderId="10" xfId="56" applyFont="1" applyFill="1" applyBorder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3" fillId="0" borderId="13" xfId="56" applyFont="1" applyBorder="1" applyAlignment="1">
      <alignment horizontal="center" vertical="center"/>
      <protection/>
    </xf>
    <xf numFmtId="0" fontId="49" fillId="33" borderId="10" xfId="56" applyFont="1" applyFill="1" applyBorder="1" applyAlignment="1">
      <alignment horizontal="left" vertical="center"/>
      <protection/>
    </xf>
    <xf numFmtId="0" fontId="2" fillId="34" borderId="10" xfId="56" applyFont="1" applyFill="1" applyBorder="1" applyAlignment="1">
      <alignment horizontal="center" vertical="center"/>
      <protection/>
    </xf>
    <xf numFmtId="0" fontId="49" fillId="0" borderId="10" xfId="56" applyFont="1" applyBorder="1" applyAlignment="1">
      <alignment horizontal="center" vertical="center" wrapText="1"/>
      <protection/>
    </xf>
    <xf numFmtId="49" fontId="45" fillId="0" borderId="10" xfId="56" applyNumberFormat="1" applyFont="1" applyBorder="1" applyAlignment="1">
      <alignment horizontal="center" vertical="center" wrapText="1"/>
      <protection/>
    </xf>
    <xf numFmtId="164" fontId="49" fillId="0" borderId="10" xfId="56" applyNumberFormat="1" applyFont="1" applyBorder="1" applyAlignment="1">
      <alignment horizontal="center" vertical="center" wrapText="1"/>
      <protection/>
    </xf>
    <xf numFmtId="165" fontId="49" fillId="0" borderId="10" xfId="56" applyNumberFormat="1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left" vertical="center"/>
      <protection/>
    </xf>
    <xf numFmtId="0" fontId="4" fillId="0" borderId="10" xfId="56" applyFont="1" applyBorder="1" applyAlignment="1">
      <alignment horizontal="left" vertical="center"/>
      <protection/>
    </xf>
    <xf numFmtId="0" fontId="0" fillId="0" borderId="0" xfId="56" applyBorder="1" applyAlignment="1">
      <alignment horizontal="left" vertical="center"/>
      <protection/>
    </xf>
    <xf numFmtId="4" fontId="47" fillId="34" borderId="10" xfId="0" applyNumberFormat="1" applyFont="1" applyFill="1" applyBorder="1" applyAlignment="1">
      <alignment vertical="center"/>
    </xf>
    <xf numFmtId="0" fontId="46" fillId="0" borderId="10" xfId="56" applyFont="1" applyFill="1" applyBorder="1" applyAlignment="1">
      <alignment vertical="center"/>
      <protection/>
    </xf>
    <xf numFmtId="0" fontId="4" fillId="0" borderId="14" xfId="56" applyFont="1" applyBorder="1" applyAlignment="1">
      <alignment vertical="center"/>
      <protection/>
    </xf>
    <xf numFmtId="0" fontId="4" fillId="0" borderId="15" xfId="56" applyFont="1" applyBorder="1" applyAlignment="1">
      <alignment vertical="center"/>
      <protection/>
    </xf>
    <xf numFmtId="0" fontId="4" fillId="0" borderId="11" xfId="56" applyFont="1" applyBorder="1" applyAlignment="1">
      <alignment vertical="center"/>
      <protection/>
    </xf>
    <xf numFmtId="0" fontId="0" fillId="0" borderId="10" xfId="36" applyFont="1" applyFill="1" applyBorder="1" applyAlignment="1">
      <alignment horizontal="center" vertical="center" wrapText="1"/>
      <protection/>
    </xf>
    <xf numFmtId="0" fontId="0" fillId="0" borderId="14" xfId="36" applyFont="1" applyFill="1" applyBorder="1" applyAlignment="1">
      <alignment vertical="center"/>
      <protection/>
    </xf>
    <xf numFmtId="0" fontId="0" fillId="0" borderId="11" xfId="36" applyFont="1" applyFill="1" applyBorder="1" applyAlignment="1">
      <alignment vertical="center"/>
      <protection/>
    </xf>
    <xf numFmtId="164" fontId="0" fillId="0" borderId="10" xfId="36" applyNumberFormat="1" applyFont="1" applyFill="1" applyBorder="1" applyAlignment="1">
      <alignment horizontal="right" vertical="center"/>
      <protection/>
    </xf>
    <xf numFmtId="171" fontId="0" fillId="0" borderId="10" xfId="36" applyNumberFormat="1" applyFont="1" applyFill="1" applyBorder="1" applyAlignment="1">
      <alignment horizontal="right" vertical="center" wrapText="1"/>
      <protection/>
    </xf>
    <xf numFmtId="0" fontId="2" fillId="0" borderId="0" xfId="56" applyFont="1" applyFill="1" applyAlignment="1">
      <alignment vertical="center"/>
      <protection/>
    </xf>
    <xf numFmtId="0" fontId="2" fillId="0" borderId="0" xfId="56" applyFont="1" applyFill="1">
      <alignment/>
      <protection/>
    </xf>
    <xf numFmtId="0" fontId="0" fillId="0" borderId="0" xfId="0" applyFill="1" applyAlignment="1">
      <alignment/>
    </xf>
    <xf numFmtId="0" fontId="0" fillId="0" borderId="10" xfId="36" applyFont="1" applyFill="1" applyBorder="1" applyAlignment="1">
      <alignment horizontal="center" vertical="center" wrapText="1"/>
      <protection/>
    </xf>
    <xf numFmtId="0" fontId="0" fillId="0" borderId="14" xfId="36" applyFont="1" applyFill="1" applyBorder="1" applyAlignment="1">
      <alignment vertical="center"/>
      <protection/>
    </xf>
    <xf numFmtId="0" fontId="0" fillId="0" borderId="11" xfId="36" applyFont="1" applyFill="1" applyBorder="1" applyAlignment="1">
      <alignment vertical="center"/>
      <protection/>
    </xf>
    <xf numFmtId="0" fontId="0" fillId="0" borderId="14" xfId="36" applyFont="1" applyFill="1" applyBorder="1" applyAlignment="1">
      <alignment vertical="center" wrapText="1"/>
      <protection/>
    </xf>
    <xf numFmtId="0" fontId="0" fillId="0" borderId="11" xfId="36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1" fontId="4" fillId="42" borderId="10" xfId="36" applyNumberFormat="1" applyFont="1" applyFill="1" applyBorder="1" applyAlignment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view="pageBreakPreview" zoomScale="75" zoomScaleNormal="75" zoomScaleSheetLayoutView="75" zoomScalePageLayoutView="75" workbookViewId="0" topLeftCell="A1">
      <selection activeCell="A1" sqref="A1:H1"/>
    </sheetView>
  </sheetViews>
  <sheetFormatPr defaultColWidth="9.140625" defaultRowHeight="12.75"/>
  <cols>
    <col min="1" max="1" width="14.140625" style="1" customWidth="1"/>
    <col min="2" max="2" width="47.140625" style="2" customWidth="1"/>
    <col min="3" max="3" width="89.00390625" style="2" customWidth="1"/>
    <col min="4" max="4" width="12.8515625" style="3" customWidth="1"/>
    <col min="5" max="5" width="13.140625" style="1" customWidth="1"/>
    <col min="6" max="6" width="10.8515625" style="1" customWidth="1"/>
    <col min="7" max="7" width="16.8515625" style="4" customWidth="1"/>
    <col min="8" max="8" width="21.28125" style="5" customWidth="1"/>
    <col min="9" max="9" width="15.421875" style="2" customWidth="1"/>
    <col min="10" max="12" width="9.140625" style="2" customWidth="1"/>
    <col min="13" max="105" width="9.140625" style="6" customWidth="1"/>
    <col min="106" max="16384" width="9.140625" style="6" customWidth="1"/>
  </cols>
  <sheetData>
    <row r="1" spans="1:8" ht="24.75" customHeight="1">
      <c r="A1" s="181" t="s">
        <v>131</v>
      </c>
      <c r="B1" s="181"/>
      <c r="C1" s="181"/>
      <c r="D1" s="181"/>
      <c r="E1" s="181"/>
      <c r="F1" s="181"/>
      <c r="G1" s="181"/>
      <c r="H1" s="181"/>
    </row>
    <row r="2" spans="1:105" s="9" customFormat="1" ht="34.5" customHeight="1">
      <c r="A2" s="18"/>
      <c r="B2" s="182" t="s">
        <v>0</v>
      </c>
      <c r="C2" s="182"/>
      <c r="D2" s="182"/>
      <c r="E2" s="182"/>
      <c r="F2" s="182"/>
      <c r="G2" s="182"/>
      <c r="H2" s="182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s="12" customFormat="1" ht="24.75" customHeight="1">
      <c r="A3" s="183"/>
      <c r="B3" s="184" t="s">
        <v>1</v>
      </c>
      <c r="C3" s="184" t="s">
        <v>2</v>
      </c>
      <c r="D3" s="185" t="s">
        <v>3</v>
      </c>
      <c r="E3" s="184" t="s">
        <v>4</v>
      </c>
      <c r="F3" s="184"/>
      <c r="G3" s="186" t="s">
        <v>5</v>
      </c>
      <c r="H3" s="187" t="s">
        <v>6</v>
      </c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1:8" ht="24.75" customHeight="1">
      <c r="A4" s="183"/>
      <c r="B4" s="184"/>
      <c r="C4" s="184"/>
      <c r="D4" s="185"/>
      <c r="E4" s="103" t="s">
        <v>7</v>
      </c>
      <c r="F4" s="104" t="s">
        <v>8</v>
      </c>
      <c r="G4" s="186"/>
      <c r="H4" s="187"/>
    </row>
    <row r="5" spans="1:8" ht="24.75" customHeight="1">
      <c r="A5" s="13"/>
      <c r="B5" s="176" t="s">
        <v>9</v>
      </c>
      <c r="C5" s="176"/>
      <c r="D5" s="176"/>
      <c r="E5" s="176"/>
      <c r="F5" s="176"/>
      <c r="G5" s="176"/>
      <c r="H5" s="176"/>
    </row>
    <row r="6" spans="1:8" ht="24.75" customHeight="1">
      <c r="A6" s="13"/>
      <c r="B6" s="116" t="s">
        <v>93</v>
      </c>
      <c r="C6" s="116" t="s">
        <v>94</v>
      </c>
      <c r="D6" s="117" t="s">
        <v>76</v>
      </c>
      <c r="E6" s="118">
        <v>3</v>
      </c>
      <c r="F6" s="100">
        <f>E6</f>
        <v>3</v>
      </c>
      <c r="G6" s="15">
        <v>0</v>
      </c>
      <c r="H6" s="15">
        <f>G6*F6</f>
        <v>0</v>
      </c>
    </row>
    <row r="7" spans="1:8" ht="24.75" customHeight="1">
      <c r="A7" s="13"/>
      <c r="B7" s="177" t="s">
        <v>10</v>
      </c>
      <c r="C7" s="177"/>
      <c r="D7" s="177"/>
      <c r="E7" s="177"/>
      <c r="F7" s="14">
        <f>SUM(F6:F6)</f>
        <v>3</v>
      </c>
      <c r="G7" s="15"/>
      <c r="H7" s="15"/>
    </row>
    <row r="8" spans="1:8" ht="24.75" customHeight="1">
      <c r="A8" s="13"/>
      <c r="B8" s="176" t="s">
        <v>98</v>
      </c>
      <c r="C8" s="176"/>
      <c r="D8" s="176"/>
      <c r="E8" s="176"/>
      <c r="F8" s="176"/>
      <c r="G8" s="176"/>
      <c r="H8" s="176"/>
    </row>
    <row r="9" spans="1:8" ht="24.75" customHeight="1">
      <c r="A9" s="13"/>
      <c r="B9" s="116" t="s">
        <v>99</v>
      </c>
      <c r="C9" s="116" t="s">
        <v>100</v>
      </c>
      <c r="D9" s="117" t="s">
        <v>101</v>
      </c>
      <c r="E9" s="118">
        <v>4</v>
      </c>
      <c r="F9" s="100">
        <f>E9</f>
        <v>4</v>
      </c>
      <c r="G9" s="15">
        <v>0</v>
      </c>
      <c r="H9" s="15">
        <f>G9*F9</f>
        <v>0</v>
      </c>
    </row>
    <row r="10" spans="1:8" ht="24.75" customHeight="1">
      <c r="A10" s="13"/>
      <c r="B10" s="177" t="s">
        <v>102</v>
      </c>
      <c r="C10" s="177"/>
      <c r="D10" s="121"/>
      <c r="E10" s="121"/>
      <c r="F10" s="14">
        <f>SUM(F9)</f>
        <v>4</v>
      </c>
      <c r="G10" s="15"/>
      <c r="H10" s="15"/>
    </row>
    <row r="11" spans="1:8" ht="24.75" customHeight="1">
      <c r="A11" s="13"/>
      <c r="B11" s="176" t="s">
        <v>84</v>
      </c>
      <c r="C11" s="176"/>
      <c r="D11" s="176"/>
      <c r="E11" s="176"/>
      <c r="F11" s="176"/>
      <c r="G11" s="176"/>
      <c r="H11" s="176"/>
    </row>
    <row r="12" spans="1:8" ht="24.75" customHeight="1">
      <c r="A12" s="13"/>
      <c r="B12" s="119" t="s">
        <v>86</v>
      </c>
      <c r="C12" s="119" t="s">
        <v>87</v>
      </c>
      <c r="D12" s="117" t="s">
        <v>88</v>
      </c>
      <c r="E12" s="106">
        <v>432</v>
      </c>
      <c r="F12" s="100">
        <v>432</v>
      </c>
      <c r="G12" s="15">
        <v>0</v>
      </c>
      <c r="H12" s="15">
        <f>G12*F12</f>
        <v>0</v>
      </c>
    </row>
    <row r="13" spans="1:8" ht="23.25" customHeight="1">
      <c r="A13" s="13"/>
      <c r="B13" s="177" t="s">
        <v>85</v>
      </c>
      <c r="C13" s="177"/>
      <c r="D13" s="177"/>
      <c r="E13" s="177"/>
      <c r="F13" s="14">
        <f>F12</f>
        <v>432</v>
      </c>
      <c r="G13" s="15"/>
      <c r="H13" s="15"/>
    </row>
    <row r="14" spans="1:12" ht="24.75" customHeight="1">
      <c r="A14" s="13"/>
      <c r="B14" s="178" t="s">
        <v>11</v>
      </c>
      <c r="C14" s="178"/>
      <c r="D14" s="16" t="s">
        <v>12</v>
      </c>
      <c r="E14" s="16"/>
      <c r="F14" s="16"/>
      <c r="G14" s="16"/>
      <c r="H14" s="17">
        <v>0</v>
      </c>
      <c r="J14" s="6"/>
      <c r="K14" s="6"/>
      <c r="L14" s="6"/>
    </row>
    <row r="15" spans="1:105" s="9" customFormat="1" ht="34.5" customHeight="1">
      <c r="A15" s="18"/>
      <c r="B15" s="179" t="s">
        <v>13</v>
      </c>
      <c r="C15" s="179" t="s">
        <v>14</v>
      </c>
      <c r="D15" s="179"/>
      <c r="E15" s="179"/>
      <c r="F15" s="179"/>
      <c r="G15" s="179"/>
      <c r="H15" s="19">
        <f>SUM(H6:H14)</f>
        <v>0</v>
      </c>
      <c r="I15" s="7"/>
      <c r="J15" s="7"/>
      <c r="K15" s="7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</row>
    <row r="16" spans="1:8" ht="34.5" customHeight="1">
      <c r="A16" s="20"/>
      <c r="B16" s="149" t="s">
        <v>15</v>
      </c>
      <c r="C16" s="149"/>
      <c r="D16" s="149"/>
      <c r="E16" s="149"/>
      <c r="F16" s="149"/>
      <c r="G16" s="149"/>
      <c r="H16" s="149"/>
    </row>
    <row r="17" spans="1:12" ht="34.5" customHeight="1">
      <c r="A17" s="192"/>
      <c r="B17" s="193" t="s">
        <v>122</v>
      </c>
      <c r="C17" s="194"/>
      <c r="D17" s="194"/>
      <c r="E17" s="194"/>
      <c r="F17" s="194"/>
      <c r="G17" s="194"/>
      <c r="H17" s="195"/>
      <c r="J17" s="6"/>
      <c r="K17" s="6"/>
      <c r="L17" s="6"/>
    </row>
    <row r="18" spans="1:253" s="203" customFormat="1" ht="24.75" customHeight="1">
      <c r="A18" s="196" t="s">
        <v>123</v>
      </c>
      <c r="B18" s="197" t="s">
        <v>124</v>
      </c>
      <c r="C18" s="198"/>
      <c r="D18" s="87" t="s">
        <v>18</v>
      </c>
      <c r="E18" s="96">
        <v>6000</v>
      </c>
      <c r="F18" s="96">
        <f>SUM(E18:E18)</f>
        <v>6000</v>
      </c>
      <c r="G18" s="199">
        <v>0</v>
      </c>
      <c r="H18" s="200">
        <f>G18*E18</f>
        <v>0</v>
      </c>
      <c r="I18" s="201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</row>
    <row r="19" spans="1:253" s="203" customFormat="1" ht="24.75" customHeight="1">
      <c r="A19" s="204" t="s">
        <v>17</v>
      </c>
      <c r="B19" s="205" t="s">
        <v>125</v>
      </c>
      <c r="C19" s="206"/>
      <c r="D19" s="87" t="s">
        <v>18</v>
      </c>
      <c r="E19" s="96">
        <f>E18</f>
        <v>6000</v>
      </c>
      <c r="F19" s="96">
        <f>SUM(E19:E19)</f>
        <v>6000</v>
      </c>
      <c r="G19" s="199">
        <v>0</v>
      </c>
      <c r="H19" s="200">
        <f>G19*E19</f>
        <v>0</v>
      </c>
      <c r="I19" s="201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</row>
    <row r="20" spans="1:253" s="203" customFormat="1" ht="24.75" customHeight="1">
      <c r="A20" s="87" t="s">
        <v>126</v>
      </c>
      <c r="B20" s="205" t="s">
        <v>127</v>
      </c>
      <c r="C20" s="206"/>
      <c r="D20" s="87" t="s">
        <v>23</v>
      </c>
      <c r="E20" s="96">
        <f>E21*0.001*2</f>
        <v>0.3</v>
      </c>
      <c r="F20" s="96">
        <f>SUM(E20:E20)</f>
        <v>0.3</v>
      </c>
      <c r="G20" s="199">
        <v>0</v>
      </c>
      <c r="H20" s="200">
        <f>G20*E20</f>
        <v>0</v>
      </c>
      <c r="I20" s="201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</row>
    <row r="21" spans="1:253" s="203" customFormat="1" ht="24.75" customHeight="1">
      <c r="A21" s="196" t="s">
        <v>20</v>
      </c>
      <c r="B21" s="207" t="s">
        <v>128</v>
      </c>
      <c r="C21" s="208"/>
      <c r="D21" s="196" t="s">
        <v>39</v>
      </c>
      <c r="E21" s="96">
        <v>150</v>
      </c>
      <c r="F21" s="96">
        <f>SUM(E21:E21)</f>
        <v>150</v>
      </c>
      <c r="G21" s="199">
        <v>0</v>
      </c>
      <c r="H21" s="200">
        <f>G21*E21</f>
        <v>0</v>
      </c>
      <c r="I21" s="201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</row>
    <row r="22" spans="1:253" s="203" customFormat="1" ht="24.75" customHeight="1">
      <c r="A22" s="196"/>
      <c r="B22" s="209" t="s">
        <v>130</v>
      </c>
      <c r="C22" s="210"/>
      <c r="D22" s="87"/>
      <c r="E22" s="87"/>
      <c r="F22" s="87"/>
      <c r="G22" s="199"/>
      <c r="H22" s="211">
        <f>SUM(H18:H21)</f>
        <v>0</v>
      </c>
      <c r="I22" s="201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</row>
    <row r="23" spans="1:8" ht="24.75" customHeight="1">
      <c r="A23" s="32"/>
      <c r="B23" s="161" t="s">
        <v>16</v>
      </c>
      <c r="C23" s="161"/>
      <c r="D23" s="161"/>
      <c r="E23" s="161"/>
      <c r="F23" s="161"/>
      <c r="G23" s="161"/>
      <c r="H23" s="161"/>
    </row>
    <row r="24" spans="1:8" ht="24.75" customHeight="1">
      <c r="A24" s="21" t="s">
        <v>17</v>
      </c>
      <c r="B24" s="188" t="s">
        <v>120</v>
      </c>
      <c r="C24" s="188"/>
      <c r="D24" s="122" t="s">
        <v>18</v>
      </c>
      <c r="E24" s="22">
        <v>1850</v>
      </c>
      <c r="F24" s="122">
        <f aca="true" t="shared" si="0" ref="F24:F29">E24</f>
        <v>1850</v>
      </c>
      <c r="G24" s="23">
        <v>0</v>
      </c>
      <c r="H24" s="24">
        <f>F24*G24</f>
        <v>0</v>
      </c>
    </row>
    <row r="25" spans="1:8" ht="24.75" customHeight="1">
      <c r="A25" s="21" t="s">
        <v>17</v>
      </c>
      <c r="B25" s="188" t="s">
        <v>89</v>
      </c>
      <c r="C25" s="188"/>
      <c r="D25" s="122" t="s">
        <v>23</v>
      </c>
      <c r="E25" s="122">
        <f>E24*0.05*1.5</f>
        <v>138.75</v>
      </c>
      <c r="F25" s="122">
        <f t="shared" si="0"/>
        <v>138.75</v>
      </c>
      <c r="G25" s="23">
        <v>0</v>
      </c>
      <c r="H25" s="24">
        <f>F25*G25</f>
        <v>0</v>
      </c>
    </row>
    <row r="26" spans="1:105" s="40" customFormat="1" ht="24.75" customHeight="1">
      <c r="A26" s="21" t="s">
        <v>17</v>
      </c>
      <c r="B26" s="188" t="s">
        <v>90</v>
      </c>
      <c r="C26" s="188"/>
      <c r="D26" s="122" t="s">
        <v>19</v>
      </c>
      <c r="E26" s="122">
        <v>92.5</v>
      </c>
      <c r="F26" s="122">
        <f t="shared" si="0"/>
        <v>92.5</v>
      </c>
      <c r="G26" s="23">
        <v>0</v>
      </c>
      <c r="H26" s="24">
        <f>F26*G26</f>
        <v>0</v>
      </c>
      <c r="I26" s="2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</row>
    <row r="27" spans="1:105" s="12" customFormat="1" ht="24.75" customHeight="1">
      <c r="A27" s="32" t="s">
        <v>20</v>
      </c>
      <c r="B27" s="191" t="s">
        <v>95</v>
      </c>
      <c r="C27" s="191"/>
      <c r="D27" s="25" t="s">
        <v>19</v>
      </c>
      <c r="E27" s="26">
        <f>E24*0.05*1.2</f>
        <v>111</v>
      </c>
      <c r="F27" s="22">
        <f t="shared" si="0"/>
        <v>111</v>
      </c>
      <c r="G27" s="23">
        <v>0</v>
      </c>
      <c r="H27" s="53">
        <f>G27*F27</f>
        <v>0</v>
      </c>
      <c r="I27" s="2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s="12" customFormat="1" ht="24.75" customHeight="1">
      <c r="A28" s="27" t="s">
        <v>21</v>
      </c>
      <c r="B28" s="180" t="s">
        <v>22</v>
      </c>
      <c r="C28" s="180"/>
      <c r="D28" s="27" t="s">
        <v>18</v>
      </c>
      <c r="E28" s="28">
        <f>E24</f>
        <v>1850</v>
      </c>
      <c r="F28" s="122">
        <f t="shared" si="0"/>
        <v>1850</v>
      </c>
      <c r="G28" s="23">
        <v>0</v>
      </c>
      <c r="H28" s="29">
        <f>G28*F28</f>
        <v>0</v>
      </c>
      <c r="I28" s="2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s="12" customFormat="1" ht="24.75" customHeight="1">
      <c r="A29" s="122" t="s">
        <v>24</v>
      </c>
      <c r="B29" s="188" t="s">
        <v>25</v>
      </c>
      <c r="C29" s="188"/>
      <c r="D29" s="122" t="s">
        <v>23</v>
      </c>
      <c r="E29" s="122">
        <f>E27*1.5</f>
        <v>166.5</v>
      </c>
      <c r="F29" s="122">
        <f t="shared" si="0"/>
        <v>166.5</v>
      </c>
      <c r="G29" s="23">
        <v>0</v>
      </c>
      <c r="H29" s="31">
        <f>F29*G29</f>
        <v>0</v>
      </c>
      <c r="I29" s="2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</row>
    <row r="30" spans="1:8" ht="24.75" customHeight="1">
      <c r="A30" s="21" t="s">
        <v>17</v>
      </c>
      <c r="B30" s="189" t="s">
        <v>26</v>
      </c>
      <c r="C30" s="189"/>
      <c r="D30" s="189"/>
      <c r="E30" s="189"/>
      <c r="F30" s="189"/>
      <c r="G30" s="32"/>
      <c r="H30" s="33">
        <f>SUM(H24:H29)</f>
        <v>0</v>
      </c>
    </row>
    <row r="31" spans="1:8" ht="24.75" customHeight="1">
      <c r="A31" s="32"/>
      <c r="B31" s="161" t="s">
        <v>27</v>
      </c>
      <c r="C31" s="161"/>
      <c r="D31" s="161"/>
      <c r="E31" s="161"/>
      <c r="F31" s="161"/>
      <c r="G31" s="161"/>
      <c r="H31" s="161"/>
    </row>
    <row r="32" spans="1:9" ht="24.75" customHeight="1">
      <c r="A32" s="34" t="s">
        <v>17</v>
      </c>
      <c r="B32" s="157" t="s">
        <v>28</v>
      </c>
      <c r="C32" s="157"/>
      <c r="D32" s="34" t="s">
        <v>29</v>
      </c>
      <c r="E32" s="35">
        <f>F7</f>
        <v>3</v>
      </c>
      <c r="F32" s="122">
        <f>E32</f>
        <v>3</v>
      </c>
      <c r="G32" s="23">
        <v>0</v>
      </c>
      <c r="H32" s="37">
        <f aca="true" t="shared" si="1" ref="H32:H52">F32*G32</f>
        <v>0</v>
      </c>
      <c r="I32" s="38"/>
    </row>
    <row r="33" spans="1:9" ht="24.75" customHeight="1">
      <c r="A33" s="122" t="s">
        <v>17</v>
      </c>
      <c r="B33" s="173" t="s">
        <v>30</v>
      </c>
      <c r="C33" s="173"/>
      <c r="D33" s="36" t="s">
        <v>29</v>
      </c>
      <c r="E33" s="41">
        <f>E32</f>
        <v>3</v>
      </c>
      <c r="F33" s="122">
        <f aca="true" t="shared" si="2" ref="F33:F52">E33</f>
        <v>3</v>
      </c>
      <c r="G33" s="23">
        <v>0</v>
      </c>
      <c r="H33" s="42">
        <f t="shared" si="1"/>
        <v>0</v>
      </c>
      <c r="I33" s="10"/>
    </row>
    <row r="34" spans="1:9" ht="24.75" customHeight="1">
      <c r="A34" s="122" t="s">
        <v>17</v>
      </c>
      <c r="B34" s="173" t="s">
        <v>31</v>
      </c>
      <c r="C34" s="173"/>
      <c r="D34" s="36" t="s">
        <v>29</v>
      </c>
      <c r="E34" s="36">
        <f>SUM(E33)</f>
        <v>3</v>
      </c>
      <c r="F34" s="122">
        <f t="shared" si="2"/>
        <v>3</v>
      </c>
      <c r="G34" s="23">
        <v>0</v>
      </c>
      <c r="H34" s="42">
        <f t="shared" si="1"/>
        <v>0</v>
      </c>
      <c r="I34" s="10"/>
    </row>
    <row r="35" spans="1:8" ht="24.75" customHeight="1">
      <c r="A35" s="34" t="s">
        <v>32</v>
      </c>
      <c r="B35" s="156" t="s">
        <v>33</v>
      </c>
      <c r="C35" s="156"/>
      <c r="D35" s="43" t="s">
        <v>19</v>
      </c>
      <c r="E35" s="44">
        <v>0.3</v>
      </c>
      <c r="F35" s="122">
        <f t="shared" si="2"/>
        <v>0.3</v>
      </c>
      <c r="G35" s="23">
        <v>0</v>
      </c>
      <c r="H35" s="37">
        <f t="shared" si="1"/>
        <v>0</v>
      </c>
    </row>
    <row r="36" spans="1:105" s="51" customFormat="1" ht="24.75" customHeight="1">
      <c r="A36" s="36" t="s">
        <v>20</v>
      </c>
      <c r="B36" s="175" t="s">
        <v>118</v>
      </c>
      <c r="C36" s="175"/>
      <c r="D36" s="30" t="s">
        <v>19</v>
      </c>
      <c r="E36" s="45">
        <f>E32*0.2</f>
        <v>0.6000000000000001</v>
      </c>
      <c r="F36" s="122">
        <f t="shared" si="2"/>
        <v>0.6000000000000001</v>
      </c>
      <c r="G36" s="23">
        <v>0</v>
      </c>
      <c r="H36" s="42">
        <f t="shared" si="1"/>
        <v>0</v>
      </c>
      <c r="I36" s="10"/>
      <c r="J36" s="49"/>
      <c r="K36" s="49"/>
      <c r="L36" s="49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</row>
    <row r="37" spans="1:105" s="51" customFormat="1" ht="24.75" customHeight="1">
      <c r="A37" s="32" t="s">
        <v>34</v>
      </c>
      <c r="B37" s="174" t="s">
        <v>35</v>
      </c>
      <c r="C37" s="174"/>
      <c r="D37" s="32" t="s">
        <v>23</v>
      </c>
      <c r="E37" s="46">
        <f>SUM(E38*0.00001)</f>
        <v>0.00015000000000000001</v>
      </c>
      <c r="F37" s="122">
        <f t="shared" si="2"/>
        <v>0.00015000000000000001</v>
      </c>
      <c r="G37" s="23">
        <v>0</v>
      </c>
      <c r="H37" s="37">
        <f t="shared" si="1"/>
        <v>0</v>
      </c>
      <c r="I37" s="2"/>
      <c r="J37" s="49"/>
      <c r="K37" s="49"/>
      <c r="L37" s="49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</row>
    <row r="38" spans="1:8" ht="24.75" customHeight="1">
      <c r="A38" s="34" t="s">
        <v>20</v>
      </c>
      <c r="B38" s="153" t="s">
        <v>36</v>
      </c>
      <c r="C38" s="153"/>
      <c r="D38" s="34" t="s">
        <v>29</v>
      </c>
      <c r="E38" s="34">
        <f>E32*5</f>
        <v>15</v>
      </c>
      <c r="F38" s="122">
        <f t="shared" si="2"/>
        <v>15</v>
      </c>
      <c r="G38" s="23">
        <v>0</v>
      </c>
      <c r="H38" s="37">
        <f t="shared" si="1"/>
        <v>0</v>
      </c>
    </row>
    <row r="39" spans="1:105" s="51" customFormat="1" ht="24.75" customHeight="1">
      <c r="A39" s="34" t="s">
        <v>34</v>
      </c>
      <c r="B39" s="173" t="s">
        <v>37</v>
      </c>
      <c r="C39" s="173"/>
      <c r="D39" s="36" t="s">
        <v>23</v>
      </c>
      <c r="E39" s="47">
        <f>SUM(E40*0.001)</f>
        <v>0.00030000000000000003</v>
      </c>
      <c r="F39" s="122">
        <f t="shared" si="2"/>
        <v>0.00030000000000000003</v>
      </c>
      <c r="G39" s="23">
        <v>0</v>
      </c>
      <c r="H39" s="37">
        <f t="shared" si="1"/>
        <v>0</v>
      </c>
      <c r="I39" s="2"/>
      <c r="J39" s="49"/>
      <c r="K39" s="49"/>
      <c r="L39" s="4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</row>
    <row r="40" spans="1:105" s="56" customFormat="1" ht="24.75" customHeight="1">
      <c r="A40" s="34" t="s">
        <v>20</v>
      </c>
      <c r="B40" s="156" t="s">
        <v>38</v>
      </c>
      <c r="C40" s="156"/>
      <c r="D40" s="34" t="s">
        <v>39</v>
      </c>
      <c r="E40" s="48">
        <f>E32*0.1</f>
        <v>0.30000000000000004</v>
      </c>
      <c r="F40" s="122">
        <f t="shared" si="2"/>
        <v>0.30000000000000004</v>
      </c>
      <c r="G40" s="23">
        <v>0</v>
      </c>
      <c r="H40" s="37">
        <f t="shared" si="1"/>
        <v>0</v>
      </c>
      <c r="I40" s="2"/>
      <c r="J40" s="54"/>
      <c r="K40" s="54"/>
      <c r="L40" s="5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</row>
    <row r="41" spans="1:8" ht="24.75" customHeight="1">
      <c r="A41" s="105" t="s">
        <v>17</v>
      </c>
      <c r="B41" s="172" t="s">
        <v>119</v>
      </c>
      <c r="C41" s="173"/>
      <c r="D41" s="36" t="s">
        <v>29</v>
      </c>
      <c r="E41" s="36">
        <f>E32</f>
        <v>3</v>
      </c>
      <c r="F41" s="122">
        <f t="shared" si="2"/>
        <v>3</v>
      </c>
      <c r="G41" s="23">
        <v>0</v>
      </c>
      <c r="H41" s="37">
        <f t="shared" si="1"/>
        <v>0</v>
      </c>
    </row>
    <row r="42" spans="1:8" ht="24.75" customHeight="1">
      <c r="A42" s="34" t="s">
        <v>20</v>
      </c>
      <c r="B42" s="172" t="s">
        <v>96</v>
      </c>
      <c r="C42" s="173"/>
      <c r="D42" s="36" t="s">
        <v>29</v>
      </c>
      <c r="E42" s="35">
        <f>E32</f>
        <v>3</v>
      </c>
      <c r="F42" s="122">
        <f t="shared" si="2"/>
        <v>3</v>
      </c>
      <c r="G42" s="23">
        <v>0</v>
      </c>
      <c r="H42" s="37">
        <f t="shared" si="1"/>
        <v>0</v>
      </c>
    </row>
    <row r="43" spans="1:105" s="40" customFormat="1" ht="24.75" customHeight="1">
      <c r="A43" s="34" t="s">
        <v>20</v>
      </c>
      <c r="B43" s="158" t="s">
        <v>97</v>
      </c>
      <c r="C43" s="157"/>
      <c r="D43" s="34" t="s">
        <v>29</v>
      </c>
      <c r="E43" s="35">
        <f>E32</f>
        <v>3</v>
      </c>
      <c r="F43" s="122">
        <f t="shared" si="2"/>
        <v>3</v>
      </c>
      <c r="G43" s="23">
        <v>0</v>
      </c>
      <c r="H43" s="37">
        <f t="shared" si="1"/>
        <v>0</v>
      </c>
      <c r="I43" s="49"/>
      <c r="J43" s="38"/>
      <c r="K43" s="38"/>
      <c r="L43" s="3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</row>
    <row r="44" spans="1:105" s="12" customFormat="1" ht="24.75" customHeight="1">
      <c r="A44" s="34" t="s">
        <v>17</v>
      </c>
      <c r="B44" s="159" t="s">
        <v>40</v>
      </c>
      <c r="C44" s="159"/>
      <c r="D44" s="34" t="s">
        <v>41</v>
      </c>
      <c r="E44" s="36">
        <f>E34</f>
        <v>3</v>
      </c>
      <c r="F44" s="122">
        <f t="shared" si="2"/>
        <v>3</v>
      </c>
      <c r="G44" s="23">
        <v>0</v>
      </c>
      <c r="H44" s="37">
        <f t="shared" si="1"/>
        <v>0</v>
      </c>
      <c r="I44" s="49"/>
      <c r="J44" s="10"/>
      <c r="K44" s="1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</row>
    <row r="45" spans="1:105" s="12" customFormat="1" ht="24.75" customHeight="1">
      <c r="A45" s="34" t="s">
        <v>20</v>
      </c>
      <c r="B45" s="159" t="s">
        <v>42</v>
      </c>
      <c r="C45" s="159"/>
      <c r="D45" s="34" t="s">
        <v>18</v>
      </c>
      <c r="E45" s="48">
        <f>E32</f>
        <v>3</v>
      </c>
      <c r="F45" s="122">
        <f t="shared" si="2"/>
        <v>3</v>
      </c>
      <c r="G45" s="23">
        <v>0</v>
      </c>
      <c r="H45" s="37">
        <f t="shared" si="1"/>
        <v>0</v>
      </c>
      <c r="I45" s="2"/>
      <c r="J45" s="10"/>
      <c r="K45" s="10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</row>
    <row r="46" spans="1:9" ht="24.75" customHeight="1">
      <c r="A46" s="32" t="s">
        <v>43</v>
      </c>
      <c r="B46" s="170" t="s">
        <v>44</v>
      </c>
      <c r="C46" s="170"/>
      <c r="D46" s="32" t="s">
        <v>18</v>
      </c>
      <c r="E46" s="52">
        <f>E47*2</f>
        <v>6</v>
      </c>
      <c r="F46" s="122">
        <f t="shared" si="2"/>
        <v>6</v>
      </c>
      <c r="G46" s="23">
        <v>0</v>
      </c>
      <c r="H46" s="53">
        <f t="shared" si="1"/>
        <v>0</v>
      </c>
      <c r="I46" s="49"/>
    </row>
    <row r="47" spans="1:9" ht="24.75" customHeight="1">
      <c r="A47" s="32" t="s">
        <v>20</v>
      </c>
      <c r="B47" s="171" t="s">
        <v>45</v>
      </c>
      <c r="C47" s="171"/>
      <c r="D47" s="32" t="s">
        <v>29</v>
      </c>
      <c r="E47" s="52">
        <f>E32</f>
        <v>3</v>
      </c>
      <c r="F47" s="122">
        <f t="shared" si="2"/>
        <v>3</v>
      </c>
      <c r="G47" s="23">
        <v>0</v>
      </c>
      <c r="H47" s="53">
        <f t="shared" si="1"/>
        <v>0</v>
      </c>
      <c r="I47" s="54"/>
    </row>
    <row r="48" spans="1:8" ht="24.75" customHeight="1">
      <c r="A48" s="34" t="s">
        <v>46</v>
      </c>
      <c r="B48" s="159" t="s">
        <v>47</v>
      </c>
      <c r="C48" s="159"/>
      <c r="D48" s="34" t="s">
        <v>29</v>
      </c>
      <c r="E48" s="34">
        <f>SUM(E33)</f>
        <v>3</v>
      </c>
      <c r="F48" s="122">
        <f t="shared" si="2"/>
        <v>3</v>
      </c>
      <c r="G48" s="23">
        <v>0</v>
      </c>
      <c r="H48" s="37">
        <f t="shared" si="1"/>
        <v>0</v>
      </c>
    </row>
    <row r="49" spans="1:8" ht="24.75" customHeight="1">
      <c r="A49" s="34" t="s">
        <v>20</v>
      </c>
      <c r="B49" s="159" t="s">
        <v>48</v>
      </c>
      <c r="C49" s="159"/>
      <c r="D49" s="34" t="s">
        <v>19</v>
      </c>
      <c r="E49" s="57">
        <f>SUM((E48*0.1))</f>
        <v>0.30000000000000004</v>
      </c>
      <c r="F49" s="122">
        <f t="shared" si="2"/>
        <v>0.30000000000000004</v>
      </c>
      <c r="G49" s="23">
        <v>0</v>
      </c>
      <c r="H49" s="37">
        <f t="shared" si="1"/>
        <v>0</v>
      </c>
    </row>
    <row r="50" spans="1:9" ht="24.75" customHeight="1">
      <c r="A50" s="27" t="s">
        <v>17</v>
      </c>
      <c r="B50" s="159" t="s">
        <v>49</v>
      </c>
      <c r="C50" s="159"/>
      <c r="D50" s="34" t="s">
        <v>29</v>
      </c>
      <c r="E50" s="36">
        <f>SUM(E32)</f>
        <v>3</v>
      </c>
      <c r="F50" s="122">
        <f t="shared" si="2"/>
        <v>3</v>
      </c>
      <c r="G50" s="23">
        <v>0</v>
      </c>
      <c r="H50" s="42">
        <f t="shared" si="1"/>
        <v>0</v>
      </c>
      <c r="I50" s="38"/>
    </row>
    <row r="51" spans="1:9" ht="24.75" customHeight="1">
      <c r="A51" s="30" t="s">
        <v>50</v>
      </c>
      <c r="B51" s="159" t="s">
        <v>51</v>
      </c>
      <c r="C51" s="159"/>
      <c r="D51" s="36" t="s">
        <v>29</v>
      </c>
      <c r="E51" s="36">
        <f>E33</f>
        <v>3</v>
      </c>
      <c r="F51" s="122">
        <f t="shared" si="2"/>
        <v>3</v>
      </c>
      <c r="G51" s="23">
        <v>0</v>
      </c>
      <c r="H51" s="42">
        <f t="shared" si="1"/>
        <v>0</v>
      </c>
      <c r="I51" s="10"/>
    </row>
    <row r="52" spans="1:9" ht="24.75" customHeight="1">
      <c r="A52" s="36" t="s">
        <v>24</v>
      </c>
      <c r="B52" s="159" t="s">
        <v>25</v>
      </c>
      <c r="C52" s="159"/>
      <c r="D52" s="36" t="s">
        <v>23</v>
      </c>
      <c r="E52" s="58">
        <f>(E49*0.3)+E37+E39+(0.8*E36)+(E42*0.001)</f>
        <v>0.5734500000000001</v>
      </c>
      <c r="F52" s="122">
        <f t="shared" si="2"/>
        <v>0.5734500000000001</v>
      </c>
      <c r="G52" s="23">
        <v>0</v>
      </c>
      <c r="H52" s="42">
        <f t="shared" si="1"/>
        <v>0</v>
      </c>
      <c r="I52" s="10"/>
    </row>
    <row r="53" spans="1:8" ht="24.75" customHeight="1">
      <c r="A53" s="32"/>
      <c r="B53" s="160" t="s">
        <v>52</v>
      </c>
      <c r="C53" s="160"/>
      <c r="D53" s="59" t="s">
        <v>29</v>
      </c>
      <c r="E53" s="59">
        <v>3</v>
      </c>
      <c r="F53" s="60"/>
      <c r="G53" s="61"/>
      <c r="H53" s="33">
        <f>SUM(H32:H52)</f>
        <v>0</v>
      </c>
    </row>
    <row r="54" spans="1:8" ht="24.75" customHeight="1">
      <c r="A54" s="32"/>
      <c r="B54" s="141" t="s">
        <v>112</v>
      </c>
      <c r="C54" s="141"/>
      <c r="D54" s="141"/>
      <c r="E54" s="141"/>
      <c r="F54" s="141"/>
      <c r="G54" s="141"/>
      <c r="H54" s="141"/>
    </row>
    <row r="55" spans="1:8" ht="24.75" customHeight="1">
      <c r="A55" s="99" t="s">
        <v>17</v>
      </c>
      <c r="B55" s="142" t="s">
        <v>78</v>
      </c>
      <c r="C55" s="142"/>
      <c r="D55" s="101" t="s">
        <v>29</v>
      </c>
      <c r="E55" s="107">
        <f>F10</f>
        <v>4</v>
      </c>
      <c r="F55" s="108">
        <f aca="true" t="shared" si="3" ref="F55:F61">SUM(E55:E55)</f>
        <v>4</v>
      </c>
      <c r="G55" s="23">
        <v>0</v>
      </c>
      <c r="H55" s="109">
        <f>G55*F55</f>
        <v>0</v>
      </c>
    </row>
    <row r="56" spans="1:8" ht="24.75" customHeight="1">
      <c r="A56" s="98" t="s">
        <v>103</v>
      </c>
      <c r="B56" s="143" t="s">
        <v>104</v>
      </c>
      <c r="C56" s="143"/>
      <c r="D56" s="98" t="s">
        <v>29</v>
      </c>
      <c r="E56" s="107">
        <f>E55</f>
        <v>4</v>
      </c>
      <c r="F56" s="107">
        <f t="shared" si="3"/>
        <v>4</v>
      </c>
      <c r="G56" s="23">
        <v>0</v>
      </c>
      <c r="H56" s="109">
        <f aca="true" t="shared" si="4" ref="H56:H62">G56*F56</f>
        <v>0</v>
      </c>
    </row>
    <row r="57" spans="1:8" ht="24.75" customHeight="1">
      <c r="A57" s="98" t="s">
        <v>105</v>
      </c>
      <c r="B57" s="143" t="s">
        <v>106</v>
      </c>
      <c r="C57" s="143"/>
      <c r="D57" s="98" t="s">
        <v>29</v>
      </c>
      <c r="E57" s="107">
        <f>E55</f>
        <v>4</v>
      </c>
      <c r="F57" s="107">
        <f t="shared" si="3"/>
        <v>4</v>
      </c>
      <c r="G57" s="23">
        <v>0</v>
      </c>
      <c r="H57" s="109">
        <f t="shared" si="4"/>
        <v>0</v>
      </c>
    </row>
    <row r="58" spans="1:8" ht="24.75" customHeight="1">
      <c r="A58" s="98" t="s">
        <v>20</v>
      </c>
      <c r="B58" s="144" t="s">
        <v>113</v>
      </c>
      <c r="C58" s="145"/>
      <c r="D58" s="101" t="s">
        <v>19</v>
      </c>
      <c r="E58" s="110">
        <f>SUM(E55*0.015)</f>
        <v>0.06</v>
      </c>
      <c r="F58" s="111">
        <f t="shared" si="3"/>
        <v>0.06</v>
      </c>
      <c r="G58" s="23">
        <v>0</v>
      </c>
      <c r="H58" s="109">
        <f t="shared" si="4"/>
        <v>0</v>
      </c>
    </row>
    <row r="59" spans="1:8" ht="24.75" customHeight="1">
      <c r="A59" s="98" t="s">
        <v>82</v>
      </c>
      <c r="B59" s="138" t="s">
        <v>107</v>
      </c>
      <c r="C59" s="138"/>
      <c r="D59" s="98" t="s">
        <v>18</v>
      </c>
      <c r="E59" s="108">
        <v>8</v>
      </c>
      <c r="F59" s="108">
        <f t="shared" si="3"/>
        <v>8</v>
      </c>
      <c r="G59" s="23">
        <v>0</v>
      </c>
      <c r="H59" s="109">
        <f t="shared" si="4"/>
        <v>0</v>
      </c>
    </row>
    <row r="60" spans="1:8" ht="24.75" customHeight="1">
      <c r="A60" s="98" t="s">
        <v>20</v>
      </c>
      <c r="B60" s="138" t="s">
        <v>108</v>
      </c>
      <c r="C60" s="138"/>
      <c r="D60" s="98" t="s">
        <v>19</v>
      </c>
      <c r="E60" s="111">
        <f>SUM(E59*0.1)</f>
        <v>0.8</v>
      </c>
      <c r="F60" s="111">
        <f t="shared" si="3"/>
        <v>0.8</v>
      </c>
      <c r="G60" s="23">
        <v>0</v>
      </c>
      <c r="H60" s="109">
        <f t="shared" si="4"/>
        <v>0</v>
      </c>
    </row>
    <row r="61" spans="1:256" s="102" customFormat="1" ht="24.75" customHeight="1">
      <c r="A61" s="101" t="s">
        <v>109</v>
      </c>
      <c r="B61" s="120" t="s">
        <v>110</v>
      </c>
      <c r="C61" s="120"/>
      <c r="D61" s="98" t="s">
        <v>18</v>
      </c>
      <c r="E61" s="98">
        <v>8</v>
      </c>
      <c r="F61" s="98">
        <f t="shared" si="3"/>
        <v>8</v>
      </c>
      <c r="G61" s="23">
        <v>0</v>
      </c>
      <c r="H61" s="109">
        <f t="shared" si="4"/>
        <v>0</v>
      </c>
      <c r="I61" s="2"/>
      <c r="J61" s="2"/>
      <c r="K61" s="2"/>
      <c r="L61" s="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02" customFormat="1" ht="24.75" customHeight="1">
      <c r="A62" s="98" t="s">
        <v>24</v>
      </c>
      <c r="B62" s="139" t="s">
        <v>25</v>
      </c>
      <c r="C62" s="139"/>
      <c r="D62" s="98" t="s">
        <v>23</v>
      </c>
      <c r="E62" s="98">
        <f>E58+E60*1.8</f>
        <v>1.5000000000000002</v>
      </c>
      <c r="F62" s="98">
        <f>SUM(E62:E62)</f>
        <v>1.5000000000000002</v>
      </c>
      <c r="G62" s="23">
        <v>0</v>
      </c>
      <c r="H62" s="109">
        <f t="shared" si="4"/>
        <v>0</v>
      </c>
      <c r="I62" s="2"/>
      <c r="J62" s="2"/>
      <c r="K62" s="2"/>
      <c r="L62" s="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02" customFormat="1" ht="24.75" customHeight="1">
      <c r="A63" s="32"/>
      <c r="B63" s="140" t="s">
        <v>111</v>
      </c>
      <c r="C63" s="140"/>
      <c r="D63" s="112" t="s">
        <v>29</v>
      </c>
      <c r="E63" s="112"/>
      <c r="F63" s="113"/>
      <c r="G63" s="114"/>
      <c r="H63" s="115">
        <f>SUM(H55:H62)</f>
        <v>0</v>
      </c>
      <c r="I63" s="2"/>
      <c r="J63" s="2"/>
      <c r="K63" s="2"/>
      <c r="L63" s="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8" ht="24.75" customHeight="1">
      <c r="A64" s="87"/>
      <c r="B64" s="162" t="s">
        <v>77</v>
      </c>
      <c r="C64" s="162"/>
      <c r="D64" s="88"/>
      <c r="E64" s="88"/>
      <c r="F64" s="89"/>
      <c r="G64" s="90"/>
      <c r="H64" s="91"/>
    </row>
    <row r="65" spans="1:8" ht="24.75" customHeight="1">
      <c r="A65" s="99" t="s">
        <v>17</v>
      </c>
      <c r="B65" s="142" t="s">
        <v>78</v>
      </c>
      <c r="C65" s="142"/>
      <c r="D65" s="101" t="s">
        <v>29</v>
      </c>
      <c r="E65" s="94">
        <f>F13</f>
        <v>432</v>
      </c>
      <c r="F65" s="94">
        <f aca="true" t="shared" si="5" ref="F65:F73">SUM(E65:E65)</f>
        <v>432</v>
      </c>
      <c r="G65" s="23">
        <v>0</v>
      </c>
      <c r="H65" s="92">
        <f>G65*F65</f>
        <v>0</v>
      </c>
    </row>
    <row r="66" spans="1:8" ht="24.75" customHeight="1">
      <c r="A66" s="93" t="s">
        <v>17</v>
      </c>
      <c r="B66" s="163" t="s">
        <v>114</v>
      </c>
      <c r="C66" s="164"/>
      <c r="D66" s="93" t="s">
        <v>129</v>
      </c>
      <c r="E66" s="94">
        <v>154</v>
      </c>
      <c r="F66" s="94">
        <f t="shared" si="5"/>
        <v>154</v>
      </c>
      <c r="G66" s="23">
        <v>0</v>
      </c>
      <c r="H66" s="92">
        <f aca="true" t="shared" si="6" ref="H66:H74">G66*F66</f>
        <v>0</v>
      </c>
    </row>
    <row r="67" spans="1:8" ht="24.75" customHeight="1">
      <c r="A67" s="93" t="s">
        <v>17</v>
      </c>
      <c r="B67" s="165" t="s">
        <v>115</v>
      </c>
      <c r="C67" s="166"/>
      <c r="D67" s="88" t="s">
        <v>29</v>
      </c>
      <c r="E67" s="94">
        <f>E65</f>
        <v>432</v>
      </c>
      <c r="F67" s="94">
        <f t="shared" si="5"/>
        <v>432</v>
      </c>
      <c r="G67" s="23">
        <v>0</v>
      </c>
      <c r="H67" s="92">
        <f t="shared" si="6"/>
        <v>0</v>
      </c>
    </row>
    <row r="68" spans="1:8" ht="24.75" customHeight="1">
      <c r="A68" s="87" t="s">
        <v>34</v>
      </c>
      <c r="B68" s="164" t="s">
        <v>79</v>
      </c>
      <c r="C68" s="164"/>
      <c r="D68" s="87" t="s">
        <v>23</v>
      </c>
      <c r="E68" s="95">
        <f>SUM(E69*0.00001)</f>
        <v>0.00432</v>
      </c>
      <c r="F68" s="95">
        <f t="shared" si="5"/>
        <v>0.00432</v>
      </c>
      <c r="G68" s="23">
        <v>0</v>
      </c>
      <c r="H68" s="92">
        <f t="shared" si="6"/>
        <v>0</v>
      </c>
    </row>
    <row r="69" spans="1:8" ht="24.75" customHeight="1">
      <c r="A69" s="87" t="s">
        <v>20</v>
      </c>
      <c r="B69" s="167" t="s">
        <v>80</v>
      </c>
      <c r="C69" s="167"/>
      <c r="D69" s="87" t="s">
        <v>29</v>
      </c>
      <c r="E69" s="87">
        <f>SUM(E67*1)</f>
        <v>432</v>
      </c>
      <c r="F69" s="94">
        <f t="shared" si="5"/>
        <v>432</v>
      </c>
      <c r="G69" s="23">
        <v>0</v>
      </c>
      <c r="H69" s="92">
        <f t="shared" si="6"/>
        <v>0</v>
      </c>
    </row>
    <row r="70" spans="1:8" ht="24.75" customHeight="1">
      <c r="A70" s="87" t="s">
        <v>34</v>
      </c>
      <c r="B70" s="164" t="s">
        <v>79</v>
      </c>
      <c r="C70" s="164"/>
      <c r="D70" s="87" t="s">
        <v>23</v>
      </c>
      <c r="E70" s="95">
        <f>SUM(E71*0.001)</f>
        <v>0.00432</v>
      </c>
      <c r="F70" s="95">
        <f t="shared" si="5"/>
        <v>0.00432</v>
      </c>
      <c r="G70" s="23">
        <v>0</v>
      </c>
      <c r="H70" s="92">
        <f t="shared" si="6"/>
        <v>0</v>
      </c>
    </row>
    <row r="71" spans="1:8" ht="24.75" customHeight="1">
      <c r="A71" s="87" t="s">
        <v>20</v>
      </c>
      <c r="B71" s="167" t="s">
        <v>81</v>
      </c>
      <c r="C71" s="167"/>
      <c r="D71" s="87" t="s">
        <v>39</v>
      </c>
      <c r="E71" s="96">
        <f>SUM(E67*0.01)</f>
        <v>4.32</v>
      </c>
      <c r="F71" s="96">
        <f t="shared" si="5"/>
        <v>4.32</v>
      </c>
      <c r="G71" s="23">
        <v>0</v>
      </c>
      <c r="H71" s="92">
        <f t="shared" si="6"/>
        <v>0</v>
      </c>
    </row>
    <row r="72" spans="1:8" ht="24.75" customHeight="1">
      <c r="A72" s="87" t="s">
        <v>82</v>
      </c>
      <c r="B72" s="168" t="s">
        <v>92</v>
      </c>
      <c r="C72" s="169"/>
      <c r="D72" s="87" t="s">
        <v>18</v>
      </c>
      <c r="E72" s="96">
        <v>250</v>
      </c>
      <c r="F72" s="96">
        <f t="shared" si="5"/>
        <v>250</v>
      </c>
      <c r="G72" s="23">
        <v>0</v>
      </c>
      <c r="H72" s="92">
        <f t="shared" si="6"/>
        <v>0</v>
      </c>
    </row>
    <row r="73" spans="1:8" ht="24.75" customHeight="1">
      <c r="A73" s="87" t="s">
        <v>20</v>
      </c>
      <c r="B73" s="168" t="s">
        <v>91</v>
      </c>
      <c r="C73" s="169"/>
      <c r="D73" s="87" t="s">
        <v>19</v>
      </c>
      <c r="E73" s="97">
        <f>SUM(E72*0.05)</f>
        <v>12.5</v>
      </c>
      <c r="F73" s="97">
        <f t="shared" si="5"/>
        <v>12.5</v>
      </c>
      <c r="G73" s="23">
        <v>0</v>
      </c>
      <c r="H73" s="92">
        <f t="shared" si="6"/>
        <v>0</v>
      </c>
    </row>
    <row r="74" spans="1:8" ht="24.75" customHeight="1">
      <c r="A74" s="98" t="s">
        <v>24</v>
      </c>
      <c r="B74" s="139" t="s">
        <v>25</v>
      </c>
      <c r="C74" s="139"/>
      <c r="D74" s="98" t="s">
        <v>23</v>
      </c>
      <c r="E74" s="98">
        <f>(E73*0.3)+E68+E70</f>
        <v>3.7586399999999998</v>
      </c>
      <c r="F74" s="98">
        <f>SUM(E74:E74)</f>
        <v>3.7586399999999998</v>
      </c>
      <c r="G74" s="23">
        <v>0</v>
      </c>
      <c r="H74" s="92">
        <f t="shared" si="6"/>
        <v>0</v>
      </c>
    </row>
    <row r="75" spans="1:8" ht="24.75" customHeight="1">
      <c r="A75" s="87"/>
      <c r="B75" s="160" t="s">
        <v>83</v>
      </c>
      <c r="C75" s="160"/>
      <c r="D75" s="59"/>
      <c r="E75" s="59"/>
      <c r="F75" s="60"/>
      <c r="G75" s="61"/>
      <c r="H75" s="33">
        <f>SUM(H65:H74)</f>
        <v>0</v>
      </c>
    </row>
    <row r="76" spans="1:8" ht="24.75" customHeight="1">
      <c r="A76" s="62"/>
      <c r="B76" s="161" t="s">
        <v>116</v>
      </c>
      <c r="C76" s="161"/>
      <c r="D76" s="161"/>
      <c r="E76" s="161"/>
      <c r="F76" s="161"/>
      <c r="G76" s="161"/>
      <c r="H76" s="161"/>
    </row>
    <row r="77" spans="1:105" s="12" customFormat="1" ht="24.75" customHeight="1">
      <c r="A77" s="34" t="s">
        <v>53</v>
      </c>
      <c r="B77" s="153" t="s">
        <v>54</v>
      </c>
      <c r="C77" s="153"/>
      <c r="D77" s="34" t="s">
        <v>18</v>
      </c>
      <c r="E77" s="48">
        <v>1850</v>
      </c>
      <c r="F77" s="48">
        <f aca="true" t="shared" si="7" ref="F77:F85">SUM(E77:E77)</f>
        <v>1850</v>
      </c>
      <c r="G77" s="23">
        <v>0</v>
      </c>
      <c r="H77" s="37">
        <f aca="true" t="shared" si="8" ref="H77:H84">G77*F77</f>
        <v>0</v>
      </c>
      <c r="I77" s="2"/>
      <c r="J77" s="10"/>
      <c r="K77" s="10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</row>
    <row r="78" spans="1:105" s="12" customFormat="1" ht="24.75" customHeight="1">
      <c r="A78" s="34" t="s">
        <v>55</v>
      </c>
      <c r="B78" s="153" t="s">
        <v>56</v>
      </c>
      <c r="C78" s="153"/>
      <c r="D78" s="34" t="s">
        <v>18</v>
      </c>
      <c r="E78" s="48">
        <f>E77</f>
        <v>1850</v>
      </c>
      <c r="F78" s="48">
        <f t="shared" si="7"/>
        <v>1850</v>
      </c>
      <c r="G78" s="23">
        <v>0</v>
      </c>
      <c r="H78" s="37">
        <f t="shared" si="8"/>
        <v>0</v>
      </c>
      <c r="I78" s="2"/>
      <c r="J78" s="10"/>
      <c r="K78" s="10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</row>
    <row r="79" spans="1:8" ht="24.75" customHeight="1">
      <c r="A79" s="34" t="s">
        <v>57</v>
      </c>
      <c r="B79" s="156" t="s">
        <v>58</v>
      </c>
      <c r="C79" s="156"/>
      <c r="D79" s="34" t="s">
        <v>18</v>
      </c>
      <c r="E79" s="48">
        <f>E77</f>
        <v>1850</v>
      </c>
      <c r="F79" s="48">
        <f t="shared" si="7"/>
        <v>1850</v>
      </c>
      <c r="G79" s="23">
        <v>0</v>
      </c>
      <c r="H79" s="37">
        <f t="shared" si="8"/>
        <v>0</v>
      </c>
    </row>
    <row r="80" spans="1:12" s="71" customFormat="1" ht="34.5" customHeight="1">
      <c r="A80" s="63" t="s">
        <v>59</v>
      </c>
      <c r="B80" s="157" t="s">
        <v>60</v>
      </c>
      <c r="C80" s="157"/>
      <c r="D80" s="63" t="s">
        <v>18</v>
      </c>
      <c r="E80" s="48">
        <f>E77</f>
        <v>1850</v>
      </c>
      <c r="F80" s="48">
        <f t="shared" si="7"/>
        <v>1850</v>
      </c>
      <c r="G80" s="23">
        <v>0</v>
      </c>
      <c r="H80" s="37">
        <f t="shared" si="8"/>
        <v>0</v>
      </c>
      <c r="I80" s="2"/>
      <c r="J80" s="70"/>
      <c r="K80" s="70"/>
      <c r="L80" s="70"/>
    </row>
    <row r="81" spans="1:8" ht="15" customHeight="1">
      <c r="A81" s="34" t="s">
        <v>20</v>
      </c>
      <c r="B81" s="158" t="s">
        <v>121</v>
      </c>
      <c r="C81" s="157"/>
      <c r="D81" s="34" t="s">
        <v>39</v>
      </c>
      <c r="E81" s="64">
        <f>E77*0.01</f>
        <v>18.5</v>
      </c>
      <c r="F81" s="65">
        <f t="shared" si="7"/>
        <v>18.5</v>
      </c>
      <c r="G81" s="23">
        <v>0</v>
      </c>
      <c r="H81" s="37">
        <f t="shared" si="8"/>
        <v>0</v>
      </c>
    </row>
    <row r="82" spans="1:8" ht="15" customHeight="1">
      <c r="A82" s="63" t="s">
        <v>61</v>
      </c>
      <c r="B82" s="153" t="s">
        <v>62</v>
      </c>
      <c r="C82" s="153"/>
      <c r="D82" s="63" t="s">
        <v>18</v>
      </c>
      <c r="E82" s="48">
        <f>E77</f>
        <v>1850</v>
      </c>
      <c r="F82" s="48">
        <f t="shared" si="7"/>
        <v>1850</v>
      </c>
      <c r="G82" s="23">
        <v>0</v>
      </c>
      <c r="H82" s="37">
        <f t="shared" si="8"/>
        <v>0</v>
      </c>
    </row>
    <row r="83" spans="1:8" ht="15" customHeight="1">
      <c r="A83" s="63" t="s">
        <v>63</v>
      </c>
      <c r="B83" s="153" t="s">
        <v>64</v>
      </c>
      <c r="C83" s="153"/>
      <c r="D83" s="63" t="s">
        <v>18</v>
      </c>
      <c r="E83" s="66">
        <f>E77</f>
        <v>1850</v>
      </c>
      <c r="F83" s="66">
        <f t="shared" si="7"/>
        <v>1850</v>
      </c>
      <c r="G83" s="23">
        <v>0</v>
      </c>
      <c r="H83" s="37">
        <f t="shared" si="8"/>
        <v>0</v>
      </c>
    </row>
    <row r="84" spans="1:9" ht="15" customHeight="1">
      <c r="A84" s="36" t="s">
        <v>17</v>
      </c>
      <c r="B84" s="154" t="s">
        <v>65</v>
      </c>
      <c r="C84" s="154"/>
      <c r="D84" s="36" t="s">
        <v>23</v>
      </c>
      <c r="E84" s="67">
        <f>E77*0.001</f>
        <v>1.85</v>
      </c>
      <c r="F84" s="67">
        <f t="shared" si="7"/>
        <v>1.85</v>
      </c>
      <c r="G84" s="23">
        <v>0</v>
      </c>
      <c r="H84" s="42">
        <f t="shared" si="8"/>
        <v>0</v>
      </c>
      <c r="I84" s="10"/>
    </row>
    <row r="85" spans="1:9" ht="34.5" customHeight="1">
      <c r="A85" s="36" t="s">
        <v>24</v>
      </c>
      <c r="B85" s="154" t="s">
        <v>25</v>
      </c>
      <c r="C85" s="154"/>
      <c r="D85" s="36" t="s">
        <v>23</v>
      </c>
      <c r="E85" s="58">
        <f>E84</f>
        <v>1.85</v>
      </c>
      <c r="F85" s="58">
        <f t="shared" si="7"/>
        <v>1.85</v>
      </c>
      <c r="G85" s="23">
        <v>0</v>
      </c>
      <c r="H85" s="42">
        <f>F85*G85</f>
        <v>0</v>
      </c>
      <c r="I85" s="10"/>
    </row>
    <row r="86" spans="1:8" ht="34.5" customHeight="1">
      <c r="A86" s="63"/>
      <c r="B86" s="148" t="s">
        <v>117</v>
      </c>
      <c r="C86" s="148"/>
      <c r="D86" s="59"/>
      <c r="E86" s="59"/>
      <c r="F86" s="59"/>
      <c r="G86" s="61"/>
      <c r="H86" s="33">
        <f>SUM(H77:H85)</f>
        <v>0</v>
      </c>
    </row>
    <row r="87" spans="1:9" ht="34.5" customHeight="1">
      <c r="A87" s="68"/>
      <c r="B87" s="149" t="s">
        <v>15</v>
      </c>
      <c r="C87" s="149"/>
      <c r="D87" s="149"/>
      <c r="E87" s="149"/>
      <c r="F87" s="149"/>
      <c r="G87" s="149"/>
      <c r="H87" s="69">
        <f>H86+H53+H30+H75+H63+H22</f>
        <v>0</v>
      </c>
      <c r="I87" s="70"/>
    </row>
    <row r="88" spans="1:8" ht="34.5" customHeight="1">
      <c r="A88" s="127"/>
      <c r="B88" s="128" t="s">
        <v>66</v>
      </c>
      <c r="C88" s="129"/>
      <c r="D88" s="130"/>
      <c r="E88" s="130"/>
      <c r="F88" s="130"/>
      <c r="G88" s="131"/>
      <c r="H88" s="132"/>
    </row>
    <row r="89" spans="1:8" ht="34.5" customHeight="1">
      <c r="A89" s="127"/>
      <c r="B89" s="127" t="s">
        <v>67</v>
      </c>
      <c r="C89" s="129"/>
      <c r="D89" s="130"/>
      <c r="E89" s="130"/>
      <c r="F89" s="130"/>
      <c r="G89" s="131"/>
      <c r="H89" s="132"/>
    </row>
    <row r="90" spans="1:8" ht="24.75" customHeight="1">
      <c r="A90" s="133"/>
      <c r="B90" s="190" t="s">
        <v>68</v>
      </c>
      <c r="C90" s="190"/>
      <c r="D90" s="134"/>
      <c r="E90" s="135"/>
      <c r="F90" s="135"/>
      <c r="G90" s="136"/>
      <c r="H90" s="137"/>
    </row>
    <row r="91" spans="1:8" ht="24.75" customHeight="1">
      <c r="A91" s="133"/>
      <c r="B91" s="190" t="s">
        <v>69</v>
      </c>
      <c r="C91" s="190"/>
      <c r="D91" s="134"/>
      <c r="E91" s="135"/>
      <c r="F91" s="135"/>
      <c r="G91" s="136"/>
      <c r="H91" s="137"/>
    </row>
    <row r="92" spans="1:8" ht="22.5" customHeight="1">
      <c r="A92" s="150" t="s">
        <v>70</v>
      </c>
      <c r="B92" s="150"/>
      <c r="C92" s="150"/>
      <c r="D92" s="150"/>
      <c r="E92" s="150"/>
      <c r="F92" s="150"/>
      <c r="G92" s="150"/>
      <c r="H92" s="150"/>
    </row>
    <row r="93" spans="1:8" ht="22.5" customHeight="1">
      <c r="A93" s="151"/>
      <c r="B93" s="151"/>
      <c r="C93" s="151"/>
      <c r="D93" s="151"/>
      <c r="E93" s="151"/>
      <c r="F93" s="151"/>
      <c r="G93" s="73" t="s">
        <v>71</v>
      </c>
      <c r="H93" s="123" t="s">
        <v>72</v>
      </c>
    </row>
    <row r="94" spans="1:8" ht="22.5" customHeight="1">
      <c r="A94" s="152" t="s">
        <v>73</v>
      </c>
      <c r="B94" s="152"/>
      <c r="C94" s="152"/>
      <c r="D94" s="152"/>
      <c r="E94" s="152"/>
      <c r="F94" s="152"/>
      <c r="G94" s="74">
        <f>H15</f>
        <v>0</v>
      </c>
      <c r="H94" s="124">
        <f>G94*1.21</f>
        <v>0</v>
      </c>
    </row>
    <row r="95" spans="1:8" ht="22.5" customHeight="1">
      <c r="A95" s="155" t="s">
        <v>74</v>
      </c>
      <c r="B95" s="155"/>
      <c r="C95" s="155"/>
      <c r="D95" s="155"/>
      <c r="E95" s="155"/>
      <c r="F95" s="155"/>
      <c r="G95" s="75">
        <f>H87</f>
        <v>0</v>
      </c>
      <c r="H95" s="125">
        <f>G95*1.21</f>
        <v>0</v>
      </c>
    </row>
    <row r="96" spans="1:8" ht="22.5" customHeight="1">
      <c r="A96" s="146" t="s">
        <v>75</v>
      </c>
      <c r="B96" s="146"/>
      <c r="C96" s="146"/>
      <c r="D96" s="146"/>
      <c r="E96" s="146"/>
      <c r="F96" s="146"/>
      <c r="G96" s="76">
        <f>G94+G95</f>
        <v>0</v>
      </c>
      <c r="H96" s="126">
        <f>G96*1.21</f>
        <v>0</v>
      </c>
    </row>
    <row r="97" spans="1:8" ht="22.5" customHeight="1">
      <c r="A97" s="77"/>
      <c r="D97" s="72"/>
      <c r="E97" s="78"/>
      <c r="F97" s="78"/>
      <c r="G97" s="79"/>
      <c r="H97" s="80"/>
    </row>
    <row r="98" spans="1:2" ht="22.5" customHeight="1">
      <c r="A98" s="81"/>
      <c r="B98" s="82"/>
    </row>
    <row r="99" spans="1:8" ht="14.25">
      <c r="A99" s="147"/>
      <c r="B99" s="147"/>
      <c r="C99" s="147"/>
      <c r="D99" s="147"/>
      <c r="E99" s="147"/>
      <c r="F99" s="147"/>
      <c r="G99" s="147"/>
      <c r="H99" s="147"/>
    </row>
    <row r="105" spans="1:106" s="86" customFormat="1" ht="24.75" customHeight="1">
      <c r="A105" s="1"/>
      <c r="B105" s="2"/>
      <c r="C105" s="2"/>
      <c r="D105" s="3"/>
      <c r="E105" s="1"/>
      <c r="F105" s="1"/>
      <c r="G105" s="4"/>
      <c r="H105" s="5"/>
      <c r="I105" s="2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5"/>
    </row>
    <row r="106" spans="1:106" s="86" customFormat="1" ht="24.75" customHeight="1">
      <c r="A106"/>
      <c r="B106"/>
      <c r="C106"/>
      <c r="D106"/>
      <c r="E106"/>
      <c r="F106"/>
      <c r="G106"/>
      <c r="H106" s="5"/>
      <c r="I106" s="2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5"/>
    </row>
    <row r="107" spans="1:7" ht="14.25">
      <c r="A107"/>
      <c r="B107"/>
      <c r="C107"/>
      <c r="D107"/>
      <c r="E107"/>
      <c r="F107"/>
      <c r="G107"/>
    </row>
    <row r="108" spans="1:7" ht="14.25">
      <c r="A108"/>
      <c r="B108"/>
      <c r="C108"/>
      <c r="D108"/>
      <c r="E108"/>
      <c r="F108"/>
      <c r="G108"/>
    </row>
    <row r="109" spans="1:7" ht="14.25">
      <c r="A109"/>
      <c r="B109"/>
      <c r="C109"/>
      <c r="D109"/>
      <c r="E109"/>
      <c r="F109"/>
      <c r="G109"/>
    </row>
    <row r="112" spans="1:9" ht="14.25">
      <c r="A112"/>
      <c r="B112"/>
      <c r="C112"/>
      <c r="D112"/>
      <c r="E112"/>
      <c r="F112"/>
      <c r="G112"/>
      <c r="H112"/>
      <c r="I112" s="83"/>
    </row>
    <row r="113" spans="1:9" ht="14.25">
      <c r="A113"/>
      <c r="B113"/>
      <c r="C113"/>
      <c r="D113"/>
      <c r="E113"/>
      <c r="F113"/>
      <c r="G113"/>
      <c r="H113"/>
      <c r="I113" s="83"/>
    </row>
  </sheetData>
  <sheetProtection/>
  <mergeCells count="96">
    <mergeCell ref="B17:H17"/>
    <mergeCell ref="B18:C18"/>
    <mergeCell ref="B19:C19"/>
    <mergeCell ref="B20:C20"/>
    <mergeCell ref="B21:C21"/>
    <mergeCell ref="B22:C22"/>
    <mergeCell ref="B29:C29"/>
    <mergeCell ref="B30:F30"/>
    <mergeCell ref="B31:H31"/>
    <mergeCell ref="B23:H23"/>
    <mergeCell ref="B90:C90"/>
    <mergeCell ref="B91:C91"/>
    <mergeCell ref="B24:C24"/>
    <mergeCell ref="B25:C25"/>
    <mergeCell ref="B26:C26"/>
    <mergeCell ref="B27:C27"/>
    <mergeCell ref="B28:C28"/>
    <mergeCell ref="A1:H1"/>
    <mergeCell ref="B2:H2"/>
    <mergeCell ref="A3:A4"/>
    <mergeCell ref="B3:B4"/>
    <mergeCell ref="C3:C4"/>
    <mergeCell ref="D3:D4"/>
    <mergeCell ref="E3:F3"/>
    <mergeCell ref="G3:G4"/>
    <mergeCell ref="H3:H4"/>
    <mergeCell ref="B5:H5"/>
    <mergeCell ref="B7:E7"/>
    <mergeCell ref="B14:C14"/>
    <mergeCell ref="B15:G15"/>
    <mergeCell ref="B16:H16"/>
    <mergeCell ref="B11:H11"/>
    <mergeCell ref="B13:E13"/>
    <mergeCell ref="B8:H8"/>
    <mergeCell ref="B10:C10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6:C46"/>
    <mergeCell ref="B47:C47"/>
    <mergeCell ref="B48:C48"/>
    <mergeCell ref="B49:C49"/>
    <mergeCell ref="B50:C50"/>
    <mergeCell ref="B42:C42"/>
    <mergeCell ref="B43:C43"/>
    <mergeCell ref="B44:C44"/>
    <mergeCell ref="B45:C45"/>
    <mergeCell ref="B70:C70"/>
    <mergeCell ref="B71:C71"/>
    <mergeCell ref="B75:C75"/>
    <mergeCell ref="B72:C72"/>
    <mergeCell ref="B73:C73"/>
    <mergeCell ref="B74:C74"/>
    <mergeCell ref="B51:C51"/>
    <mergeCell ref="B52:C52"/>
    <mergeCell ref="B53:C53"/>
    <mergeCell ref="B76:H76"/>
    <mergeCell ref="B64:C64"/>
    <mergeCell ref="B65:C65"/>
    <mergeCell ref="B66:C66"/>
    <mergeCell ref="B67:C67"/>
    <mergeCell ref="B68:C68"/>
    <mergeCell ref="B69:C69"/>
    <mergeCell ref="B82:C82"/>
    <mergeCell ref="B83:C83"/>
    <mergeCell ref="B84:C84"/>
    <mergeCell ref="B85:C85"/>
    <mergeCell ref="A95:F95"/>
    <mergeCell ref="B77:C77"/>
    <mergeCell ref="B78:C78"/>
    <mergeCell ref="B79:C79"/>
    <mergeCell ref="B80:C80"/>
    <mergeCell ref="B81:C81"/>
    <mergeCell ref="A96:F96"/>
    <mergeCell ref="A99:H99"/>
    <mergeCell ref="B86:C86"/>
    <mergeCell ref="B87:G87"/>
    <mergeCell ref="A92:H92"/>
    <mergeCell ref="A93:F93"/>
    <mergeCell ref="A94:F94"/>
    <mergeCell ref="B59:C59"/>
    <mergeCell ref="B60:C60"/>
    <mergeCell ref="B62:C62"/>
    <mergeCell ref="B63:C63"/>
    <mergeCell ref="B54:H54"/>
    <mergeCell ref="B55:C55"/>
    <mergeCell ref="B56:C56"/>
    <mergeCell ref="B57:C57"/>
    <mergeCell ref="B58:C58"/>
  </mergeCells>
  <printOptions/>
  <pageMargins left="0.3937007874015748" right="0.31496062992125984" top="0.3937007874015748" bottom="0.3937007874015748" header="0.5118110236220472" footer="0.5118110236220472"/>
  <pageSetup horizontalDpi="600" verticalDpi="600" orientation="landscape" paperSize="9" scale="60" r:id="rId1"/>
  <rowBreaks count="4" manualBreakCount="4">
    <brk id="15" max="255" man="1"/>
    <brk id="45" max="255" man="1"/>
    <brk id="75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Uživatel systému Windows</cp:lastModifiedBy>
  <cp:lastPrinted>2019-09-12T08:51:54Z</cp:lastPrinted>
  <dcterms:created xsi:type="dcterms:W3CDTF">2014-02-15T18:10:23Z</dcterms:created>
  <dcterms:modified xsi:type="dcterms:W3CDTF">2019-09-12T09:28:12Z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